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andardbank-my.sharepoint.com/personal/kingsley_okereke_stanbicibtc_com/Documents/Documents/"/>
    </mc:Choice>
  </mc:AlternateContent>
  <xr:revisionPtr revIDLastSave="17" documentId="8_{F72A5CB1-4490-405B-9C92-11968B864715}" xr6:coauthVersionLast="47" xr6:coauthVersionMax="47" xr10:uidLastSave="{188FE01F-3E21-4521-A0EE-57945189BFAF}"/>
  <bookViews>
    <workbookView xWindow="71880" yWindow="-120" windowWidth="29040" windowHeight="15720" xr2:uid="{00000000-000D-0000-FFFF-FFFF00000000}"/>
  </bookViews>
  <sheets>
    <sheet name="Current Rate" sheetId="1" r:id="rId1"/>
    <sheet name="Card" sheetId="9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2" i="9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D150" i="9" l="1"/>
  <c r="E150" i="9" s="1"/>
  <c r="H150" i="9" s="1"/>
  <c r="I150" i="9" s="1"/>
  <c r="D127" i="9"/>
  <c r="E127" i="9" s="1"/>
  <c r="D128" i="9"/>
  <c r="E128" i="9" s="1"/>
  <c r="D129" i="9"/>
  <c r="E129" i="9" s="1"/>
  <c r="D130" i="9"/>
  <c r="E130" i="9" s="1"/>
  <c r="D131" i="9"/>
  <c r="E131" i="9" s="1"/>
  <c r="H131" i="9" s="1"/>
  <c r="I131" i="9" s="1"/>
  <c r="D132" i="9"/>
  <c r="E132" i="9" s="1"/>
  <c r="H132" i="9" s="1"/>
  <c r="I132" i="9" s="1"/>
  <c r="D133" i="9"/>
  <c r="E133" i="9" s="1"/>
  <c r="H133" i="9" s="1"/>
  <c r="I133" i="9" s="1"/>
  <c r="D134" i="9"/>
  <c r="E134" i="9" s="1"/>
  <c r="H134" i="9" s="1"/>
  <c r="I134" i="9" s="1"/>
  <c r="D135" i="9"/>
  <c r="E135" i="9" s="1"/>
  <c r="H135" i="9" s="1"/>
  <c r="I135" i="9" s="1"/>
  <c r="D136" i="9"/>
  <c r="E136" i="9" s="1"/>
  <c r="H136" i="9" s="1"/>
  <c r="I136" i="9" s="1"/>
  <c r="D137" i="9"/>
  <c r="E137" i="9" s="1"/>
  <c r="D138" i="9"/>
  <c r="E138" i="9" s="1"/>
  <c r="D139" i="9"/>
  <c r="E139" i="9" s="1"/>
  <c r="D140" i="9"/>
  <c r="E140" i="9" s="1"/>
  <c r="H140" i="9" s="1"/>
  <c r="I140" i="9" s="1"/>
  <c r="D141" i="9"/>
  <c r="E141" i="9" s="1"/>
  <c r="H141" i="9" s="1"/>
  <c r="I141" i="9" s="1"/>
  <c r="D142" i="9"/>
  <c r="E142" i="9" s="1"/>
  <c r="H142" i="9" s="1"/>
  <c r="I142" i="9" s="1"/>
  <c r="D143" i="9"/>
  <c r="E143" i="9" s="1"/>
  <c r="H143" i="9" s="1"/>
  <c r="I143" i="9" s="1"/>
  <c r="D144" i="9"/>
  <c r="E144" i="9" s="1"/>
  <c r="D145" i="9"/>
  <c r="E145" i="9" s="1"/>
  <c r="D146" i="9"/>
  <c r="E146" i="9" s="1"/>
  <c r="D147" i="9"/>
  <c r="E147" i="9" s="1"/>
  <c r="H147" i="9" s="1"/>
  <c r="I147" i="9" s="1"/>
  <c r="D148" i="9"/>
  <c r="E148" i="9" s="1"/>
  <c r="H148" i="9" s="1"/>
  <c r="I148" i="9" s="1"/>
  <c r="D149" i="9"/>
  <c r="E149" i="9" s="1"/>
  <c r="D71" i="9"/>
  <c r="E71" i="9" s="1"/>
  <c r="H71" i="9" s="1"/>
  <c r="I71" i="9" s="1"/>
  <c r="D72" i="9"/>
  <c r="E72" i="9" s="1"/>
  <c r="H72" i="9" s="1"/>
  <c r="I72" i="9" s="1"/>
  <c r="D73" i="9"/>
  <c r="E73" i="9" s="1"/>
  <c r="H73" i="9" s="1"/>
  <c r="I73" i="9" s="1"/>
  <c r="D74" i="9"/>
  <c r="E74" i="9" s="1"/>
  <c r="H74" i="9" s="1"/>
  <c r="I74" i="9" s="1"/>
  <c r="D75" i="9"/>
  <c r="E75" i="9" s="1"/>
  <c r="H75" i="9" s="1"/>
  <c r="I75" i="9" s="1"/>
  <c r="D76" i="9"/>
  <c r="E76" i="9" s="1"/>
  <c r="H76" i="9" s="1"/>
  <c r="I76" i="9" s="1"/>
  <c r="D77" i="9"/>
  <c r="E77" i="9" s="1"/>
  <c r="D78" i="9"/>
  <c r="E78" i="9" s="1"/>
  <c r="D79" i="9"/>
  <c r="E79" i="9" s="1"/>
  <c r="D80" i="9"/>
  <c r="E80" i="9" s="1"/>
  <c r="H80" i="9" s="1"/>
  <c r="I80" i="9" s="1"/>
  <c r="D81" i="9"/>
  <c r="E81" i="9" s="1"/>
  <c r="H81" i="9" s="1"/>
  <c r="I81" i="9" s="1"/>
  <c r="D82" i="9"/>
  <c r="E82" i="9" s="1"/>
  <c r="D83" i="9"/>
  <c r="E83" i="9" s="1"/>
  <c r="D84" i="9"/>
  <c r="E84" i="9" s="1"/>
  <c r="D85" i="9"/>
  <c r="E85" i="9" s="1"/>
  <c r="H85" i="9" s="1"/>
  <c r="I85" i="9" s="1"/>
  <c r="D86" i="9"/>
  <c r="E86" i="9" s="1"/>
  <c r="H86" i="9" s="1"/>
  <c r="I86" i="9" s="1"/>
  <c r="D87" i="9"/>
  <c r="E87" i="9" s="1"/>
  <c r="D88" i="9"/>
  <c r="E88" i="9" s="1"/>
  <c r="D89" i="9"/>
  <c r="E89" i="9" s="1"/>
  <c r="D90" i="9"/>
  <c r="E90" i="9" s="1"/>
  <c r="H90" i="9" s="1"/>
  <c r="I90" i="9" s="1"/>
  <c r="D91" i="9"/>
  <c r="E91" i="9" s="1"/>
  <c r="H91" i="9" s="1"/>
  <c r="I91" i="9" s="1"/>
  <c r="D92" i="9"/>
  <c r="E92" i="9" s="1"/>
  <c r="D93" i="9"/>
  <c r="E93" i="9" s="1"/>
  <c r="D94" i="9"/>
  <c r="E94" i="9" s="1"/>
  <c r="D95" i="9"/>
  <c r="E95" i="9" s="1"/>
  <c r="D96" i="9"/>
  <c r="E96" i="9" s="1"/>
  <c r="D97" i="9"/>
  <c r="E97" i="9" s="1"/>
  <c r="D98" i="9"/>
  <c r="E98" i="9" s="1"/>
  <c r="D99" i="9"/>
  <c r="E99" i="9" s="1"/>
  <c r="D100" i="9"/>
  <c r="E100" i="9" s="1"/>
  <c r="D101" i="9"/>
  <c r="E101" i="9" s="1"/>
  <c r="H101" i="9" s="1"/>
  <c r="I101" i="9" s="1"/>
  <c r="D102" i="9"/>
  <c r="E102" i="9" s="1"/>
  <c r="H102" i="9" s="1"/>
  <c r="I102" i="9" s="1"/>
  <c r="D103" i="9"/>
  <c r="E103" i="9" s="1"/>
  <c r="H103" i="9" s="1"/>
  <c r="I103" i="9" s="1"/>
  <c r="D104" i="9"/>
  <c r="E104" i="9" s="1"/>
  <c r="H104" i="9" s="1"/>
  <c r="I104" i="9" s="1"/>
  <c r="D105" i="9"/>
  <c r="E105" i="9" s="1"/>
  <c r="H105" i="9" s="1"/>
  <c r="I105" i="9" s="1"/>
  <c r="D106" i="9"/>
  <c r="E106" i="9" s="1"/>
  <c r="D107" i="9"/>
  <c r="E107" i="9" s="1"/>
  <c r="D108" i="9"/>
  <c r="E108" i="9" s="1"/>
  <c r="D109" i="9"/>
  <c r="E109" i="9" s="1"/>
  <c r="H109" i="9" s="1"/>
  <c r="I109" i="9" s="1"/>
  <c r="D110" i="9"/>
  <c r="E110" i="9" s="1"/>
  <c r="H110" i="9" s="1"/>
  <c r="I110" i="9" s="1"/>
  <c r="D111" i="9"/>
  <c r="E111" i="9" s="1"/>
  <c r="H111" i="9" s="1"/>
  <c r="I111" i="9" s="1"/>
  <c r="D112" i="9"/>
  <c r="E112" i="9" s="1"/>
  <c r="D113" i="9"/>
  <c r="E113" i="9" s="1"/>
  <c r="D114" i="9"/>
  <c r="E114" i="9" s="1"/>
  <c r="D115" i="9"/>
  <c r="E115" i="9" s="1"/>
  <c r="D116" i="9"/>
  <c r="E116" i="9" s="1"/>
  <c r="D117" i="9"/>
  <c r="E117" i="9" s="1"/>
  <c r="H117" i="9" s="1"/>
  <c r="I117" i="9" s="1"/>
  <c r="D118" i="9"/>
  <c r="E118" i="9" s="1"/>
  <c r="H118" i="9" s="1"/>
  <c r="I118" i="9" s="1"/>
  <c r="D119" i="9"/>
  <c r="E119" i="9" s="1"/>
  <c r="H119" i="9" s="1"/>
  <c r="I119" i="9" s="1"/>
  <c r="D120" i="9"/>
  <c r="E120" i="9" s="1"/>
  <c r="H120" i="9" s="1"/>
  <c r="I120" i="9" s="1"/>
  <c r="D121" i="9"/>
  <c r="E121" i="9" s="1"/>
  <c r="H121" i="9" s="1"/>
  <c r="I121" i="9" s="1"/>
  <c r="D122" i="9"/>
  <c r="E122" i="9" s="1"/>
  <c r="H122" i="9" s="1"/>
  <c r="I122" i="9" s="1"/>
  <c r="D123" i="9"/>
  <c r="E123" i="9" s="1"/>
  <c r="H123" i="9" s="1"/>
  <c r="I123" i="9" s="1"/>
  <c r="D124" i="9"/>
  <c r="E124" i="9" s="1"/>
  <c r="H124" i="9" s="1"/>
  <c r="I124" i="9" s="1"/>
  <c r="D125" i="9"/>
  <c r="E125" i="9" s="1"/>
  <c r="H125" i="9" s="1"/>
  <c r="I125" i="9" s="1"/>
  <c r="D126" i="9"/>
  <c r="E126" i="9" s="1"/>
  <c r="H126" i="9" s="1"/>
  <c r="I126" i="9" s="1"/>
  <c r="D70" i="9"/>
  <c r="E70" i="9" s="1"/>
  <c r="H70" i="9" s="1"/>
  <c r="I70" i="9" s="1"/>
  <c r="D59" i="9"/>
  <c r="E59" i="9" s="1"/>
  <c r="H59" i="9" s="1"/>
  <c r="I59" i="9" s="1"/>
  <c r="D60" i="9"/>
  <c r="E60" i="9" s="1"/>
  <c r="H60" i="9" s="1"/>
  <c r="I60" i="9" s="1"/>
  <c r="D61" i="9"/>
  <c r="E61" i="9" s="1"/>
  <c r="D62" i="9"/>
  <c r="E62" i="9" s="1"/>
  <c r="D63" i="9"/>
  <c r="E63" i="9" s="1"/>
  <c r="D64" i="9"/>
  <c r="E64" i="9" s="1"/>
  <c r="D65" i="9"/>
  <c r="E65" i="9" s="1"/>
  <c r="H65" i="9" s="1"/>
  <c r="I65" i="9" s="1"/>
  <c r="D66" i="9"/>
  <c r="E66" i="9" s="1"/>
  <c r="H66" i="9" s="1"/>
  <c r="I66" i="9" s="1"/>
  <c r="D67" i="9"/>
  <c r="E67" i="9" s="1"/>
  <c r="D68" i="9"/>
  <c r="E68" i="9" s="1"/>
  <c r="D69" i="9"/>
  <c r="E69" i="9" s="1"/>
  <c r="D58" i="9"/>
  <c r="E58" i="9" s="1"/>
  <c r="D44" i="9"/>
  <c r="E44" i="9" s="1"/>
  <c r="H44" i="9" s="1"/>
  <c r="I44" i="9" s="1"/>
  <c r="D45" i="9"/>
  <c r="E45" i="9" s="1"/>
  <c r="H45" i="9" s="1"/>
  <c r="I45" i="9" s="1"/>
  <c r="D46" i="9"/>
  <c r="E46" i="9" s="1"/>
  <c r="H46" i="9" s="1"/>
  <c r="I46" i="9" s="1"/>
  <c r="D47" i="9"/>
  <c r="E47" i="9" s="1"/>
  <c r="H47" i="9" s="1"/>
  <c r="I47" i="9" s="1"/>
  <c r="D48" i="9"/>
  <c r="E48" i="9" s="1"/>
  <c r="H48" i="9" s="1"/>
  <c r="I48" i="9" s="1"/>
  <c r="D49" i="9"/>
  <c r="E49" i="9" s="1"/>
  <c r="D50" i="9"/>
  <c r="E50" i="9" s="1"/>
  <c r="D51" i="9"/>
  <c r="E51" i="9" s="1"/>
  <c r="D52" i="9"/>
  <c r="E52" i="9" s="1"/>
  <c r="D53" i="9"/>
  <c r="E53" i="9" s="1"/>
  <c r="D54" i="9"/>
  <c r="E54" i="9" s="1"/>
  <c r="D55" i="9"/>
  <c r="E55" i="9" s="1"/>
  <c r="D56" i="9"/>
  <c r="E56" i="9" s="1"/>
  <c r="D57" i="9"/>
  <c r="E57" i="9" s="1"/>
  <c r="D43" i="9"/>
  <c r="E43" i="9" s="1"/>
  <c r="H43" i="9" s="1"/>
  <c r="I43" i="9" s="1"/>
  <c r="D36" i="9"/>
  <c r="E36" i="9" s="1"/>
  <c r="H36" i="9" s="1"/>
  <c r="I36" i="9" s="1"/>
  <c r="D37" i="9"/>
  <c r="E37" i="9" s="1"/>
  <c r="H37" i="9" s="1"/>
  <c r="I37" i="9" s="1"/>
  <c r="D38" i="9"/>
  <c r="E38" i="9" s="1"/>
  <c r="H38" i="9" s="1"/>
  <c r="I38" i="9" s="1"/>
  <c r="D39" i="9"/>
  <c r="E39" i="9" s="1"/>
  <c r="H39" i="9" s="1"/>
  <c r="I39" i="9" s="1"/>
  <c r="D40" i="9"/>
  <c r="E40" i="9" s="1"/>
  <c r="H40" i="9" s="1"/>
  <c r="I40" i="9" s="1"/>
  <c r="D41" i="9"/>
  <c r="E41" i="9" s="1"/>
  <c r="H41" i="9" s="1"/>
  <c r="I41" i="9" s="1"/>
  <c r="D42" i="9"/>
  <c r="E42" i="9" s="1"/>
  <c r="H42" i="9" s="1"/>
  <c r="I42" i="9" s="1"/>
  <c r="D35" i="9"/>
  <c r="E35" i="9" s="1"/>
  <c r="H35" i="9" s="1"/>
  <c r="I35" i="9" s="1"/>
  <c r="D30" i="9"/>
  <c r="E30" i="9" s="1"/>
  <c r="D31" i="9"/>
  <c r="E31" i="9" s="1"/>
  <c r="D32" i="9"/>
  <c r="E32" i="9" s="1"/>
  <c r="D33" i="9"/>
  <c r="E33" i="9" s="1"/>
  <c r="D34" i="9"/>
  <c r="E34" i="9" s="1"/>
  <c r="D29" i="9"/>
  <c r="E29" i="9" s="1"/>
  <c r="D2" i="9"/>
  <c r="E2" i="9" s="1"/>
  <c r="D3" i="9"/>
  <c r="D4" i="9"/>
  <c r="E4" i="9" s="1"/>
  <c r="D5" i="9"/>
  <c r="E5" i="9" s="1"/>
  <c r="D7" i="9"/>
  <c r="E7" i="9" s="1"/>
  <c r="D8" i="9"/>
  <c r="E8" i="9" s="1"/>
  <c r="D9" i="9"/>
  <c r="E9" i="9" s="1"/>
  <c r="D10" i="9"/>
  <c r="E10" i="9" s="1"/>
  <c r="D11" i="9"/>
  <c r="E11" i="9" s="1"/>
  <c r="D6" i="9"/>
  <c r="E6" i="9" s="1"/>
  <c r="E3" i="9"/>
  <c r="D12" i="9"/>
  <c r="E12" i="9" s="1"/>
  <c r="D13" i="9"/>
  <c r="E13" i="9" s="1"/>
  <c r="D14" i="9"/>
  <c r="E14" i="9" s="1"/>
  <c r="D15" i="9"/>
  <c r="E15" i="9" s="1"/>
  <c r="D16" i="9"/>
  <c r="E16" i="9" s="1"/>
  <c r="D17" i="9"/>
  <c r="E17" i="9" s="1"/>
  <c r="D18" i="9"/>
  <c r="E18" i="9" s="1"/>
  <c r="D19" i="9"/>
  <c r="E19" i="9" s="1"/>
  <c r="D20" i="9"/>
  <c r="E20" i="9" s="1"/>
  <c r="D21" i="9"/>
  <c r="E21" i="9" s="1"/>
  <c r="D22" i="9"/>
  <c r="E22" i="9" s="1"/>
  <c r="D23" i="9"/>
  <c r="E23" i="9" s="1"/>
  <c r="D24" i="9"/>
  <c r="E24" i="9" s="1"/>
  <c r="D25" i="9"/>
  <c r="E25" i="9" s="1"/>
  <c r="D26" i="9"/>
  <c r="E26" i="9" s="1"/>
  <c r="D27" i="9"/>
  <c r="E27" i="9" s="1"/>
  <c r="D28" i="9"/>
  <c r="E28" i="9" s="1"/>
  <c r="H8" i="9" l="1"/>
  <c r="I8" i="9" s="1"/>
  <c r="F8" i="9"/>
  <c r="H3" i="9"/>
  <c r="I3" i="9" s="1"/>
  <c r="F3" i="9"/>
  <c r="H6" i="9"/>
  <c r="I6" i="9" s="1"/>
  <c r="F6" i="9"/>
  <c r="H4" i="9"/>
  <c r="I4" i="9" s="1"/>
  <c r="F4" i="9"/>
  <c r="H5" i="9"/>
  <c r="I5" i="9" s="1"/>
  <c r="F5" i="9"/>
  <c r="H7" i="9"/>
  <c r="I7" i="9" s="1"/>
  <c r="F7" i="9"/>
  <c r="H9" i="9"/>
  <c r="I9" i="9" s="1"/>
  <c r="F9" i="9"/>
  <c r="H10" i="9"/>
  <c r="I10" i="9" s="1"/>
  <c r="F10" i="9"/>
  <c r="H11" i="9"/>
  <c r="I11" i="9" s="1"/>
  <c r="F11" i="9"/>
  <c r="F127" i="9"/>
  <c r="H127" i="9"/>
  <c r="I127" i="9" s="1"/>
  <c r="F128" i="9"/>
  <c r="H128" i="9"/>
  <c r="I128" i="9" s="1"/>
  <c r="F129" i="9"/>
  <c r="H129" i="9"/>
  <c r="I129" i="9" s="1"/>
  <c r="F130" i="9"/>
  <c r="H130" i="9"/>
  <c r="I130" i="9" s="1"/>
  <c r="F137" i="9"/>
  <c r="H137" i="9"/>
  <c r="I137" i="9" s="1"/>
  <c r="F138" i="9"/>
  <c r="H138" i="9"/>
  <c r="I138" i="9" s="1"/>
  <c r="F139" i="9"/>
  <c r="H139" i="9"/>
  <c r="I139" i="9" s="1"/>
  <c r="F144" i="9"/>
  <c r="H144" i="9"/>
  <c r="I144" i="9" s="1"/>
  <c r="F145" i="9"/>
  <c r="H145" i="9"/>
  <c r="I145" i="9" s="1"/>
  <c r="F146" i="9"/>
  <c r="H146" i="9"/>
  <c r="I146" i="9" s="1"/>
  <c r="F149" i="9"/>
  <c r="H149" i="9"/>
  <c r="I149" i="9" s="1"/>
  <c r="F77" i="9"/>
  <c r="H77" i="9"/>
  <c r="I77" i="9" s="1"/>
  <c r="F78" i="9"/>
  <c r="H78" i="9"/>
  <c r="I78" i="9" s="1"/>
  <c r="F79" i="9"/>
  <c r="H79" i="9"/>
  <c r="I79" i="9" s="1"/>
  <c r="F82" i="9"/>
  <c r="H82" i="9"/>
  <c r="I82" i="9" s="1"/>
  <c r="F83" i="9"/>
  <c r="H83" i="9"/>
  <c r="I83" i="9" s="1"/>
  <c r="F84" i="9"/>
  <c r="H84" i="9"/>
  <c r="I84" i="9" s="1"/>
  <c r="F87" i="9"/>
  <c r="H87" i="9"/>
  <c r="I87" i="9" s="1"/>
  <c r="F88" i="9"/>
  <c r="H88" i="9"/>
  <c r="I88" i="9" s="1"/>
  <c r="H29" i="9"/>
  <c r="I29" i="9" s="1"/>
  <c r="F29" i="9"/>
  <c r="H30" i="9"/>
  <c r="I30" i="9" s="1"/>
  <c r="F30" i="9"/>
  <c r="H31" i="9"/>
  <c r="I31" i="9" s="1"/>
  <c r="F31" i="9"/>
  <c r="H32" i="9"/>
  <c r="I32" i="9" s="1"/>
  <c r="F32" i="9"/>
  <c r="H33" i="9"/>
  <c r="I33" i="9" s="1"/>
  <c r="F33" i="9"/>
  <c r="H34" i="9"/>
  <c r="I34" i="9" s="1"/>
  <c r="F34" i="9"/>
  <c r="H49" i="9"/>
  <c r="I49" i="9" s="1"/>
  <c r="F49" i="9"/>
  <c r="H50" i="9"/>
  <c r="I50" i="9" s="1"/>
  <c r="F50" i="9"/>
  <c r="H51" i="9"/>
  <c r="I51" i="9" s="1"/>
  <c r="F51" i="9"/>
  <c r="H52" i="9"/>
  <c r="I52" i="9" s="1"/>
  <c r="F52" i="9"/>
  <c r="F12" i="9"/>
  <c r="H12" i="9"/>
  <c r="I12" i="9" s="1"/>
  <c r="F13" i="9"/>
  <c r="H13" i="9"/>
  <c r="I13" i="9" s="1"/>
  <c r="F14" i="9"/>
  <c r="H14" i="9"/>
  <c r="I14" i="9" s="1"/>
  <c r="F15" i="9"/>
  <c r="H15" i="9"/>
  <c r="I15" i="9" s="1"/>
  <c r="F16" i="9"/>
  <c r="H16" i="9"/>
  <c r="I16" i="9" s="1"/>
  <c r="F17" i="9"/>
  <c r="H17" i="9"/>
  <c r="I17" i="9" s="1"/>
  <c r="F18" i="9"/>
  <c r="H18" i="9"/>
  <c r="I18" i="9" s="1"/>
  <c r="F19" i="9"/>
  <c r="H19" i="9"/>
  <c r="I19" i="9" s="1"/>
  <c r="F20" i="9"/>
  <c r="H20" i="9"/>
  <c r="I20" i="9" s="1"/>
  <c r="F21" i="9"/>
  <c r="H21" i="9"/>
  <c r="I21" i="9" s="1"/>
  <c r="F22" i="9"/>
  <c r="H22" i="9"/>
  <c r="I22" i="9" s="1"/>
  <c r="F23" i="9"/>
  <c r="H23" i="9"/>
  <c r="I23" i="9" s="1"/>
  <c r="F24" i="9"/>
  <c r="H24" i="9"/>
  <c r="I24" i="9" s="1"/>
  <c r="F25" i="9"/>
  <c r="H25" i="9"/>
  <c r="I25" i="9" s="1"/>
  <c r="F26" i="9"/>
  <c r="H26" i="9"/>
  <c r="I26" i="9" s="1"/>
  <c r="F27" i="9"/>
  <c r="H27" i="9"/>
  <c r="I27" i="9" s="1"/>
  <c r="F28" i="9"/>
  <c r="H28" i="9"/>
  <c r="I28" i="9" s="1"/>
  <c r="H61" i="9"/>
  <c r="I61" i="9" s="1"/>
  <c r="F61" i="9"/>
  <c r="H62" i="9"/>
  <c r="I62" i="9" s="1"/>
  <c r="F62" i="9"/>
  <c r="H63" i="9"/>
  <c r="I63" i="9" s="1"/>
  <c r="F63" i="9"/>
  <c r="H93" i="9"/>
  <c r="I93" i="9" s="1"/>
  <c r="F93" i="9"/>
  <c r="H94" i="9"/>
  <c r="I94" i="9" s="1"/>
  <c r="F94" i="9"/>
  <c r="H95" i="9"/>
  <c r="I95" i="9" s="1"/>
  <c r="F95" i="9"/>
  <c r="H98" i="9"/>
  <c r="I98" i="9" s="1"/>
  <c r="F98" i="9"/>
  <c r="H114" i="9"/>
  <c r="I114" i="9" s="1"/>
  <c r="F114" i="9"/>
  <c r="H53" i="9"/>
  <c r="I53" i="9" s="1"/>
  <c r="F53" i="9"/>
  <c r="H54" i="9"/>
  <c r="I54" i="9" s="1"/>
  <c r="F54" i="9"/>
  <c r="H55" i="9"/>
  <c r="I55" i="9" s="1"/>
  <c r="F55" i="9"/>
  <c r="H56" i="9"/>
  <c r="I56" i="9" s="1"/>
  <c r="F56" i="9"/>
  <c r="H57" i="9"/>
  <c r="I57" i="9" s="1"/>
  <c r="F57" i="9"/>
  <c r="H58" i="9"/>
  <c r="I58" i="9" s="1"/>
  <c r="F58" i="9"/>
  <c r="H64" i="9"/>
  <c r="I64" i="9" s="1"/>
  <c r="F64" i="9"/>
  <c r="H67" i="9"/>
  <c r="I67" i="9" s="1"/>
  <c r="F67" i="9"/>
  <c r="H68" i="9"/>
  <c r="I68" i="9" s="1"/>
  <c r="F68" i="9"/>
  <c r="H69" i="9"/>
  <c r="I69" i="9" s="1"/>
  <c r="F69" i="9"/>
  <c r="H89" i="9"/>
  <c r="I89" i="9" s="1"/>
  <c r="F89" i="9"/>
  <c r="H92" i="9"/>
  <c r="I92" i="9" s="1"/>
  <c r="F92" i="9"/>
  <c r="H96" i="9"/>
  <c r="I96" i="9" s="1"/>
  <c r="F96" i="9"/>
  <c r="H97" i="9"/>
  <c r="I97" i="9" s="1"/>
  <c r="F97" i="9"/>
  <c r="H99" i="9"/>
  <c r="I99" i="9" s="1"/>
  <c r="F99" i="9"/>
  <c r="H100" i="9"/>
  <c r="I100" i="9" s="1"/>
  <c r="F100" i="9"/>
  <c r="H106" i="9"/>
  <c r="I106" i="9" s="1"/>
  <c r="F106" i="9"/>
  <c r="H107" i="9"/>
  <c r="I107" i="9" s="1"/>
  <c r="F107" i="9"/>
  <c r="H108" i="9"/>
  <c r="I108" i="9" s="1"/>
  <c r="F108" i="9"/>
  <c r="H112" i="9"/>
  <c r="I112" i="9" s="1"/>
  <c r="F112" i="9"/>
  <c r="H113" i="9"/>
  <c r="I113" i="9" s="1"/>
  <c r="F113" i="9"/>
  <c r="H115" i="9"/>
  <c r="I115" i="9" s="1"/>
  <c r="F115" i="9"/>
  <c r="H116" i="9"/>
  <c r="I116" i="9" s="1"/>
  <c r="F116" i="9"/>
  <c r="F2" i="9"/>
  <c r="H2" i="9"/>
  <c r="I2" i="9" s="1"/>
  <c r="F150" i="9"/>
  <c r="F141" i="9"/>
  <c r="F143" i="9"/>
  <c r="F142" i="9"/>
  <c r="F140" i="9"/>
  <c r="F148" i="9"/>
  <c r="F132" i="9"/>
  <c r="F136" i="9"/>
  <c r="F135" i="9"/>
  <c r="F134" i="9"/>
  <c r="F133" i="9"/>
  <c r="F147" i="9"/>
  <c r="F131" i="9"/>
  <c r="F81" i="9"/>
  <c r="F126" i="9"/>
  <c r="F109" i="9"/>
  <c r="F123" i="9"/>
  <c r="F91" i="9"/>
  <c r="F75" i="9"/>
  <c r="F122" i="9"/>
  <c r="F90" i="9"/>
  <c r="F74" i="9"/>
  <c r="F80" i="9"/>
  <c r="F125" i="9"/>
  <c r="F124" i="9"/>
  <c r="F121" i="9"/>
  <c r="F103" i="9"/>
  <c r="F118" i="9"/>
  <c r="F102" i="9"/>
  <c r="F86" i="9"/>
  <c r="F111" i="9"/>
  <c r="F110" i="9"/>
  <c r="F76" i="9"/>
  <c r="F105" i="9"/>
  <c r="F73" i="9"/>
  <c r="F120" i="9"/>
  <c r="F104" i="9"/>
  <c r="F72" i="9"/>
  <c r="F119" i="9"/>
  <c r="F71" i="9"/>
  <c r="F117" i="9"/>
  <c r="F101" i="9"/>
  <c r="F85" i="9"/>
  <c r="F70" i="9"/>
  <c r="F66" i="9"/>
  <c r="F60" i="9"/>
  <c r="F65" i="9"/>
  <c r="F46" i="9"/>
  <c r="F45" i="9"/>
  <c r="F48" i="9"/>
  <c r="F44" i="9"/>
  <c r="F47" i="9"/>
  <c r="F59" i="9"/>
  <c r="F43" i="9"/>
  <c r="F42" i="9"/>
  <c r="F41" i="9"/>
  <c r="F36" i="9"/>
  <c r="F37" i="9"/>
  <c r="F40" i="9"/>
  <c r="F39" i="9"/>
  <c r="F38" i="9"/>
  <c r="F35" i="9"/>
  <c r="G43" i="1" l="1"/>
  <c r="P43" i="1" s="1"/>
  <c r="C23" i="1"/>
  <c r="B23" i="1"/>
  <c r="B16" i="1"/>
  <c r="J43" i="1" l="1"/>
  <c r="C43" i="1" s="1"/>
  <c r="K43" i="1"/>
  <c r="B43" i="1" s="1"/>
  <c r="H43" i="1"/>
  <c r="T43" i="1"/>
  <c r="S43" i="1"/>
  <c r="Q43" i="1"/>
  <c r="G25" i="1"/>
  <c r="G35" i="1"/>
  <c r="G27" i="1"/>
  <c r="G29" i="1"/>
  <c r="G37" i="1"/>
  <c r="G31" i="1"/>
  <c r="G39" i="1"/>
  <c r="G33" i="1"/>
  <c r="G41" i="1"/>
  <c r="K41" i="1" s="1"/>
  <c r="K56" i="1"/>
  <c r="Y24" i="1"/>
  <c r="AA24" i="1" l="1"/>
  <c r="P35" i="1"/>
  <c r="K35" i="1"/>
  <c r="B35" i="1" s="1"/>
  <c r="J35" i="1"/>
  <c r="C35" i="1" s="1"/>
  <c r="H35" i="1"/>
  <c r="K25" i="1"/>
  <c r="C25" i="1" s="1"/>
  <c r="L48" i="1" s="1"/>
  <c r="X26" i="1"/>
  <c r="Y26" i="1" s="1"/>
  <c r="P25" i="1"/>
  <c r="J25" i="1"/>
  <c r="B25" i="1" s="1"/>
  <c r="H25" i="1"/>
  <c r="J27" i="1"/>
  <c r="C27" i="1" s="1"/>
  <c r="H27" i="1"/>
  <c r="K27" i="1" s="1"/>
  <c r="B27" i="1" s="1"/>
  <c r="L52" i="1" s="1"/>
  <c r="P27" i="1"/>
  <c r="H31" i="1"/>
  <c r="J31" i="1"/>
  <c r="C31" i="1" s="1"/>
  <c r="P31" i="1"/>
  <c r="K31" i="1"/>
  <c r="B31" i="1" s="1"/>
  <c r="X30" i="1"/>
  <c r="Y30" i="1" s="1"/>
  <c r="K37" i="1"/>
  <c r="B37" i="1" s="1"/>
  <c r="X34" i="1"/>
  <c r="Y34" i="1" s="1"/>
  <c r="H37" i="1"/>
  <c r="J37" i="1"/>
  <c r="C37" i="1" s="1"/>
  <c r="P37" i="1"/>
  <c r="J39" i="1"/>
  <c r="B39" i="1" s="1"/>
  <c r="K39" i="1"/>
  <c r="C39" i="1" s="1"/>
  <c r="P39" i="1"/>
  <c r="H39" i="1"/>
  <c r="B41" i="1"/>
  <c r="L50" i="1" s="1"/>
  <c r="P41" i="1"/>
  <c r="S41" i="1" s="1"/>
  <c r="J41" i="1"/>
  <c r="C41" i="1" s="1"/>
  <c r="H41" i="1"/>
  <c r="X32" i="1"/>
  <c r="Y32" i="1" s="1"/>
  <c r="J33" i="1"/>
  <c r="C33" i="1" s="1"/>
  <c r="P33" i="1"/>
  <c r="H33" i="1"/>
  <c r="K33" i="1" s="1"/>
  <c r="B33" i="1" s="1"/>
  <c r="L51" i="1" s="1"/>
  <c r="H29" i="1"/>
  <c r="K29" i="1"/>
  <c r="C29" i="1" s="1"/>
  <c r="L49" i="1" s="1"/>
  <c r="X28" i="1"/>
  <c r="Y28" i="1" s="1"/>
  <c r="J29" i="1"/>
  <c r="B29" i="1" s="1"/>
  <c r="P29" i="1"/>
  <c r="Q35" i="1" l="1"/>
  <c r="T35" i="1"/>
  <c r="S35" i="1"/>
  <c r="AA28" i="1"/>
  <c r="AA26" i="1"/>
  <c r="AB24" i="1"/>
  <c r="AA32" i="1"/>
  <c r="AA34" i="1"/>
  <c r="AA30" i="1"/>
  <c r="T37" i="1"/>
  <c r="S37" i="1"/>
  <c r="Q37" i="1"/>
  <c r="Q27" i="1"/>
  <c r="T27" i="1" s="1"/>
  <c r="S27" i="1"/>
  <c r="S33" i="1"/>
  <c r="Q33" i="1"/>
  <c r="T33" i="1" s="1"/>
  <c r="S39" i="1"/>
  <c r="T39" i="1"/>
  <c r="Q39" i="1"/>
  <c r="Q41" i="1"/>
  <c r="T41" i="1"/>
  <c r="T31" i="1"/>
  <c r="S31" i="1"/>
  <c r="Q31" i="1"/>
  <c r="Q25" i="1"/>
  <c r="T25" i="1"/>
  <c r="S25" i="1"/>
  <c r="T29" i="1"/>
  <c r="Q29" i="1"/>
  <c r="S29" i="1"/>
  <c r="AB28" i="1" l="1"/>
  <c r="AB26" i="1"/>
  <c r="AB34" i="1"/>
  <c r="AB32" i="1"/>
  <c r="AB30" i="1"/>
  <c r="L1" i="9"/>
</calcChain>
</file>

<file path=xl/sharedStrings.xml><?xml version="1.0" encoding="utf-8"?>
<sst xmlns="http://schemas.openxmlformats.org/spreadsheetml/2006/main" count="365" uniqueCount="264">
  <si>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</si>
  <si>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</si>
  <si>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</si>
  <si>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</si>
  <si>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</si>
  <si>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</si>
  <si>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 xml:space="preserve">NOTE: HSS should ensure that rates being displayed on the plasma screen </t>
  </si>
  <si>
    <t>at their respective branches are consistent with those on this advice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</si>
  <si>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</si>
  <si>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</si>
  <si>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</si>
  <si>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</si>
  <si>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</si>
  <si>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</si>
  <si>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</si>
  <si>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</si>
  <si>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</si>
  <si>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</si>
  <si>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</si>
  <si>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</si>
  <si>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</si>
  <si>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</si>
  <si>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</si>
  <si>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</si>
  <si>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</si>
  <si>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</si>
  <si>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</si>
  <si>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</si>
  <si>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</si>
  <si>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</si>
  <si>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</si>
  <si>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</si>
  <si>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</si>
  <si>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</si>
  <si>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</si>
  <si>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</si>
  <si>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</si>
  <si>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</si>
  <si>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</si>
  <si>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</si>
  <si>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</si>
  <si>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</si>
  <si>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</si>
  <si>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</si>
  <si>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</si>
  <si>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</si>
  <si>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</si>
  <si>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</si>
  <si>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</si>
  <si>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</si>
  <si>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</si>
  <si>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</si>
  <si>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</si>
  <si>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</si>
  <si>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</si>
  <si>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</si>
  <si>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</si>
  <si>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</si>
  <si>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</si>
  <si>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</si>
  <si>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</si>
  <si>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</si>
  <si>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</si>
  <si>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</si>
  <si>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</si>
  <si>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</si>
  <si>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</si>
  <si>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</si>
  <si>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</si>
  <si>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</si>
  <si>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</si>
  <si>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</si>
  <si>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</si>
  <si>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</si>
  <si>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</si>
  <si>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</si>
  <si>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</si>
  <si>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</si>
  <si>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</si>
  <si>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</si>
  <si>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</si>
  <si>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</si>
  <si>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</si>
  <si>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</si>
  <si>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</si>
  <si>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</si>
  <si>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</si>
  <si>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</si>
  <si>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</si>
  <si>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</si>
  <si>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GM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</si>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</sst>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0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9" fillId="0" borderId="1" xfId="1" applyNumberFormat="1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167" fontId="9" fillId="0" borderId="1" xfId="1" applyNumberFormat="1" applyFont="1" applyBorder="1" applyAlignment="1">
      <alignment horizontal="right"/>
    </xf>
    <xf numFmtId="0" fontId="0" fillId="0" borderId="1" xfId="0" applyBorder="1"/>
    <xf numFmtId="43" fontId="9" fillId="0" borderId="1" xfId="1" applyNumberFormat="1" applyFont="1" applyFill="1" applyBorder="1" applyAlignment="1">
      <alignment horizontal="right"/>
    </xf>
    <xf numFmtId="168" fontId="14" fillId="0" borderId="1" xfId="0" applyNumberFormat="1" applyFont="1" applyBorder="1" applyAlignment="1">
      <alignment horizontal="right"/>
    </xf>
    <xf numFmtId="43" fontId="14" fillId="0" borderId="1" xfId="1" applyNumberFormat="1" applyFont="1" applyBorder="1" applyAlignment="1">
      <alignment horizontal="right"/>
    </xf>
    <xf numFmtId="43" fontId="14" fillId="0" borderId="1" xfId="1" applyNumberFormat="1" applyFont="1" applyFill="1" applyBorder="1" applyAlignment="1">
      <alignment horizontal="right"/>
    </xf>
    <xf numFmtId="0" fontId="13" fillId="0" borderId="1" xfId="2" applyFont="1" applyBorder="1" applyAlignment="1" applyProtection="1">
      <alignment horizontal="right"/>
    </xf>
    <xf numFmtId="3" fontId="12" fillId="0" borderId="1" xfId="0" applyNumberFormat="1" applyFont="1" applyBorder="1"/>
    <xf numFmtId="0" fontId="11" fillId="7" borderId="1" xfId="0" applyFont="1" applyFill="1" applyBorder="1" applyAlignment="1">
      <alignment horizontal="center" wrapText="1"/>
    </xf>
    <xf numFmtId="165" fontId="9" fillId="7" borderId="1" xfId="0" applyNumberFormat="1" applyFont="1" applyFill="1" applyBorder="1"/>
    <xf numFmtId="43" fontId="0" fillId="0" borderId="1" xfId="0" applyNumberFormat="1" applyBorder="1"/>
    <xf numFmtId="173" fontId="9" fillId="7" borderId="1" xfId="0" applyNumberFormat="1" applyFont="1" applyFill="1" applyBorder="1"/>
    <xf numFmtId="175" fontId="14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7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7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43" fontId="17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0" fillId="0" borderId="1" xfId="0" quotePrefix="1" applyFont="1" applyBorder="1" applyAlignment="1">
      <alignment horizontal="left"/>
    </xf>
    <xf numFmtId="0" fontId="20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7" fillId="0" borderId="1" xfId="1" applyNumberFormat="1" applyFont="1" applyFill="1" applyBorder="1" applyAlignment="1">
      <alignment horizontal="right"/>
    </xf>
    <xf numFmtId="43" fontId="17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7" fillId="0" borderId="1" xfId="1" applyNumberFormat="1" applyFont="1" applyBorder="1" applyAlignment="1">
      <alignment horizontal="center"/>
    </xf>
    <xf numFmtId="167" fontId="17" fillId="0" borderId="1" xfId="1" applyNumberFormat="1" applyFont="1" applyBorder="1" applyAlignment="1">
      <alignment horizontal="right"/>
    </xf>
    <xf numFmtId="15" fontId="18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7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7" fillId="3" borderId="1" xfId="1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43" fontId="11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43" fontId="23" fillId="0" borderId="1" xfId="1" applyNumberFormat="1" applyFont="1" applyFill="1" applyBorder="1" applyAlignment="1"/>
    <xf numFmtId="0" fontId="24" fillId="0" borderId="1" xfId="0" applyFont="1" applyBorder="1" applyAlignment="1">
      <alignment horizontal="right"/>
    </xf>
    <xf numFmtId="43" fontId="14" fillId="0" borderId="1" xfId="0" applyNumberFormat="1" applyFont="1" applyBorder="1" applyAlignment="1">
      <alignment horizontal="right"/>
    </xf>
    <xf numFmtId="168" fontId="17" fillId="0" borderId="1" xfId="0" applyNumberFormat="1" applyFont="1" applyBorder="1"/>
    <xf numFmtId="16" fontId="24" fillId="2" borderId="1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24" fillId="0" borderId="1" xfId="1" applyNumberFormat="1" applyFont="1" applyFill="1" applyBorder="1" applyAlignment="1">
      <alignment horizontal="right"/>
    </xf>
    <xf numFmtId="0" fontId="14" fillId="0" borderId="1" xfId="0" applyFont="1" applyBorder="1"/>
    <xf numFmtId="43" fontId="17" fillId="0" borderId="1" xfId="1" applyNumberFormat="1" applyFont="1" applyBorder="1"/>
    <xf numFmtId="43" fontId="17" fillId="0" borderId="1" xfId="1" applyNumberFormat="1" applyFont="1" applyBorder="1" applyAlignment="1">
      <alignment horizontal="left"/>
    </xf>
    <xf numFmtId="4" fontId="17" fillId="0" borderId="1" xfId="1" applyNumberFormat="1" applyFont="1" applyBorder="1" applyAlignment="1">
      <alignment horizontal="center"/>
    </xf>
    <xf numFmtId="167" fontId="14" fillId="8" borderId="1" xfId="0" applyNumberFormat="1" applyFont="1" applyFill="1" applyBorder="1" applyAlignment="1">
      <alignment horizontal="right"/>
    </xf>
    <xf numFmtId="167" fontId="14" fillId="3" borderId="1" xfId="0" applyNumberFormat="1" applyFont="1" applyFill="1" applyBorder="1" applyAlignment="1">
      <alignment horizontal="right"/>
    </xf>
    <xf numFmtId="169" fontId="17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172" fontId="17" fillId="0" borderId="1" xfId="1" applyNumberFormat="1" applyFont="1" applyBorder="1"/>
    <xf numFmtId="164" fontId="17" fillId="0" borderId="1" xfId="1" applyFont="1" applyBorder="1" applyAlignment="1">
      <alignment horizontal="left"/>
    </xf>
    <xf numFmtId="168" fontId="17" fillId="0" borderId="1" xfId="0" applyNumberFormat="1" applyFont="1" applyBorder="1" applyAlignment="1">
      <alignment horizontal="right"/>
    </xf>
    <xf numFmtId="172" fontId="17" fillId="0" borderId="1" xfId="0" applyNumberFormat="1" applyFont="1" applyBorder="1"/>
    <xf numFmtId="4" fontId="17" fillId="0" borderId="1" xfId="0" applyNumberFormat="1" applyFont="1" applyBorder="1" applyAlignment="1">
      <alignment horizontal="center"/>
    </xf>
    <xf numFmtId="43" fontId="17" fillId="0" borderId="1" xfId="0" applyNumberFormat="1" applyFont="1" applyBorder="1" applyAlignment="1">
      <alignment horizontal="center"/>
    </xf>
    <xf numFmtId="168" fontId="17" fillId="0" borderId="1" xfId="1" applyNumberFormat="1" applyFont="1" applyBorder="1"/>
    <xf numFmtId="171" fontId="17" fillId="0" borderId="1" xfId="1" applyNumberFormat="1" applyFont="1" applyBorder="1"/>
    <xf numFmtId="167" fontId="17" fillId="3" borderId="1" xfId="1" applyNumberFormat="1" applyFont="1" applyFill="1" applyBorder="1" applyAlignment="1">
      <alignment horizontal="right"/>
    </xf>
    <xf numFmtId="164" fontId="17" fillId="0" borderId="1" xfId="0" applyNumberFormat="1" applyFont="1" applyBorder="1"/>
    <xf numFmtId="167" fontId="25" fillId="3" borderId="1" xfId="1" applyNumberFormat="1" applyFont="1" applyFill="1" applyBorder="1" applyAlignment="1">
      <alignment horizontal="right"/>
    </xf>
    <xf numFmtId="167" fontId="17" fillId="0" borderId="1" xfId="1" applyNumberFormat="1" applyFont="1" applyFill="1" applyBorder="1" applyAlignment="1">
      <alignment horizontal="right"/>
    </xf>
    <xf numFmtId="43" fontId="17" fillId="0" borderId="1" xfId="1" applyNumberFormat="1" applyFont="1" applyFill="1" applyBorder="1"/>
    <xf numFmtId="6" fontId="17" fillId="0" borderId="1" xfId="1" applyNumberFormat="1" applyFont="1" applyBorder="1" applyAlignment="1">
      <alignment horizontal="right"/>
    </xf>
    <xf numFmtId="169" fontId="26" fillId="0" borderId="1" xfId="1" applyNumberFormat="1" applyFont="1" applyFill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7" fillId="0" borderId="1" xfId="1" applyNumberFormat="1" applyFont="1" applyBorder="1"/>
    <xf numFmtId="12" fontId="11" fillId="0" borderId="1" xfId="1" applyNumberFormat="1" applyFont="1" applyFill="1" applyBorder="1"/>
    <xf numFmtId="169" fontId="17" fillId="0" borderId="1" xfId="1" applyNumberFormat="1" applyFont="1" applyFill="1" applyBorder="1"/>
    <xf numFmtId="167" fontId="17" fillId="0" borderId="1" xfId="1" applyNumberFormat="1" applyFont="1" applyFill="1" applyBorder="1"/>
    <xf numFmtId="172" fontId="17" fillId="0" borderId="1" xfId="1" applyNumberFormat="1" applyFont="1" applyFill="1" applyBorder="1"/>
    <xf numFmtId="167" fontId="17" fillId="0" borderId="1" xfId="1" applyNumberFormat="1" applyFont="1" applyBorder="1"/>
    <xf numFmtId="43" fontId="11" fillId="5" borderId="1" xfId="1" applyNumberFormat="1" applyFont="1" applyFill="1" applyBorder="1"/>
    <xf numFmtId="43" fontId="11" fillId="0" borderId="1" xfId="1" applyNumberFormat="1" applyFont="1" applyBorder="1"/>
    <xf numFmtId="0" fontId="28" fillId="0" borderId="1" xfId="0" applyFont="1" applyBorder="1"/>
    <xf numFmtId="3" fontId="17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9" fillId="0" borderId="1" xfId="1" applyNumberFormat="1" applyFont="1" applyFill="1" applyBorder="1" applyAlignment="1">
      <alignment horizontal="right"/>
    </xf>
    <xf numFmtId="43" fontId="11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8" fillId="0" borderId="2" xfId="0" applyFont="1" applyBorder="1"/>
    <xf numFmtId="43" fontId="17" fillId="0" borderId="2" xfId="1" applyNumberFormat="1" applyFont="1" applyBorder="1"/>
    <xf numFmtId="0" fontId="17" fillId="0" borderId="2" xfId="0" applyFont="1" applyBorder="1"/>
    <xf numFmtId="43" fontId="17" fillId="0" borderId="3" xfId="1" applyNumberFormat="1" applyFont="1" applyBorder="1"/>
    <xf numFmtId="0" fontId="3" fillId="0" borderId="3" xfId="0" applyFont="1" applyBorder="1"/>
    <xf numFmtId="43" fontId="17" fillId="0" borderId="4" xfId="1" applyNumberFormat="1" applyFont="1" applyBorder="1"/>
    <xf numFmtId="0" fontId="17" fillId="0" borderId="5" xfId="0" applyFont="1" applyBorder="1"/>
    <xf numFmtId="0" fontId="29" fillId="0" borderId="1" xfId="0" applyFont="1" applyBorder="1" applyAlignment="1">
      <alignment vertical="center"/>
    </xf>
    <xf numFmtId="0" fontId="4" fillId="0" borderId="1" xfId="0" applyFont="1" applyBorder="1"/>
    <xf numFmtId="43" fontId="1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167" fontId="15" fillId="0" borderId="1" xfId="0" applyNumberFormat="1" applyFont="1" applyBorder="1" applyAlignment="1">
      <alignment horizontal="right"/>
    </xf>
    <xf numFmtId="43" fontId="11" fillId="0" borderId="1" xfId="1" applyNumberFormat="1" applyFont="1" applyFill="1" applyBorder="1" applyAlignment="1">
      <alignment horizontal="right"/>
    </xf>
    <xf numFmtId="174" fontId="14" fillId="0" borderId="1" xfId="1" applyNumberFormat="1" applyFont="1" applyFill="1" applyBorder="1" applyAlignment="1">
      <alignment horizontal="right"/>
    </xf>
    <xf numFmtId="43" fontId="11" fillId="0" borderId="1" xfId="1" applyNumberFormat="1" applyFont="1" applyFill="1" applyBorder="1"/>
    <xf numFmtId="0" fontId="30" fillId="9" borderId="0" xfId="4"/>
    <xf numFmtId="0" fontId="30" fillId="9" borderId="1" xfId="4" applyBorder="1"/>
    <xf numFmtId="0" fontId="14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4" fillId="5" borderId="1" xfId="0" applyNumberFormat="1" applyFont="1" applyFill="1" applyBorder="1" applyAlignment="1">
      <alignment horizontal="right"/>
    </xf>
    <xf numFmtId="43" fontId="14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1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8" fillId="0" borderId="12" xfId="0" applyFont="1" applyBorder="1" applyAlignment="1">
      <alignment horizontal="right"/>
    </xf>
    <xf numFmtId="0" fontId="8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2" fillId="0" borderId="1" xfId="5" applyFont="1" applyBorder="1"/>
    <xf numFmtId="0" fontId="6" fillId="7" borderId="1" xfId="5" applyFont="1" applyFill="1" applyBorder="1" applyAlignment="1">
      <alignment horizontal="center" wrapText="1"/>
    </xf>
    <xf numFmtId="43" fontId="6" fillId="6" borderId="1" xfId="6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center" wrapText="1"/>
    </xf>
    <xf numFmtId="0" fontId="32" fillId="0" borderId="0" xfId="5" applyFont="1"/>
    <xf numFmtId="164" fontId="6" fillId="4" borderId="1" xfId="5" applyNumberFormat="1" applyFont="1" applyFill="1" applyBorder="1" applyAlignment="1">
      <alignment horizontal="center" wrapText="1"/>
    </xf>
    <xf numFmtId="173" fontId="6" fillId="6" borderId="1" xfId="5" applyNumberFormat="1" applyFont="1" applyFill="1" applyBorder="1"/>
    <xf numFmtId="173" fontId="6" fillId="7" borderId="1" xfId="5" applyNumberFormat="1" applyFont="1" applyFill="1" applyBorder="1"/>
    <xf numFmtId="174" fontId="6" fillId="4" borderId="1" xfId="5" applyNumberFormat="1" applyFont="1" applyFill="1" applyBorder="1" applyAlignment="1">
      <alignment horizontal="center" wrapText="1"/>
    </xf>
    <xf numFmtId="164" fontId="32" fillId="0" borderId="0" xfId="5" applyNumberFormat="1" applyFont="1"/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43" fontId="11" fillId="0" borderId="1" xfId="1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3" fontId="23" fillId="0" borderId="1" xfId="1" applyNumberFormat="1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 wrapText="1"/>
    </xf>
    <xf numFmtId="0" fontId="31" fillId="5" borderId="10" xfId="0" applyFont="1" applyFill="1" applyBorder="1" applyAlignment="1">
      <alignment horizontal="center" wrapText="1"/>
    </xf>
    <xf numFmtId="0" fontId="31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263858\AppData\Local\Microsoft\Olk\Attachments\ooa-475694f4-040d-4558-b69b-66d5c6bd705a\8f14e4f80da0539d2313d9b25ed125fdcdab757380c91d316c027d3b2caf65ed\MASTERCARD%20RATE%20FOR%20TODAY.xlsx" TargetMode="External"/><Relationship Id="rId1" Type="http://schemas.openxmlformats.org/officeDocument/2006/relationships/externalLinkPath" Target="file:///C:\Users\A263858\AppData\Local\Microsoft\Olk\Attachments\ooa-475694f4-040d-4558-b69b-66d5c6bd705a\8f14e4f80da0539d2313d9b25ed125fdcdab757380c91d316c027d3b2caf65ed\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1495</v>
          </cell>
        </row>
        <row r="3">
          <cell r="A3">
            <v>328</v>
          </cell>
          <cell r="B3">
            <v>209.54</v>
          </cell>
        </row>
        <row r="4">
          <cell r="A4">
            <v>953</v>
          </cell>
          <cell r="B4">
            <v>103.77562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95.890854000000004</v>
          </cell>
        </row>
        <row r="9">
          <cell r="A9">
            <v>72</v>
          </cell>
          <cell r="B9">
            <v>13.627659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33.46</v>
          </cell>
        </row>
        <row r="12">
          <cell r="A12">
            <v>949</v>
          </cell>
          <cell r="B12">
            <v>47.771799999999999</v>
          </cell>
        </row>
        <row r="13">
          <cell r="A13">
            <v>586</v>
          </cell>
          <cell r="B13">
            <v>278.2</v>
          </cell>
        </row>
        <row r="14">
          <cell r="A14">
            <v>702</v>
          </cell>
          <cell r="B14">
            <v>1.2835000000000001</v>
          </cell>
        </row>
        <row r="15">
          <cell r="A15">
            <v>524</v>
          </cell>
          <cell r="B15">
            <v>152.57599999999999</v>
          </cell>
        </row>
        <row r="16">
          <cell r="A16">
            <v>50</v>
          </cell>
          <cell r="B16">
            <v>123.98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12.13</v>
          </cell>
        </row>
        <row r="19">
          <cell r="A19">
            <v>971</v>
          </cell>
          <cell r="B19">
            <v>65.845489999999998</v>
          </cell>
        </row>
        <row r="20">
          <cell r="A20">
            <v>682</v>
          </cell>
          <cell r="B20">
            <v>3.7566999999999999</v>
          </cell>
        </row>
        <row r="21">
          <cell r="A21">
            <v>978</v>
          </cell>
          <cell r="B21">
            <v>0.86963999999999997</v>
          </cell>
        </row>
        <row r="22">
          <cell r="A22">
            <v>90</v>
          </cell>
          <cell r="B22">
            <v>7.8025007000000004</v>
          </cell>
        </row>
        <row r="23">
          <cell r="A23">
            <v>157</v>
          </cell>
          <cell r="B23">
            <v>6.7532569999999996</v>
          </cell>
        </row>
        <row r="24">
          <cell r="A24">
            <v>324</v>
          </cell>
          <cell r="B24">
            <v>8776.2379999999994</v>
          </cell>
        </row>
        <row r="25">
          <cell r="A25">
            <v>967</v>
          </cell>
          <cell r="B25">
            <v>18.793199999999999</v>
          </cell>
        </row>
        <row r="26">
          <cell r="A26">
            <v>882</v>
          </cell>
          <cell r="B26">
            <v>2.6718828999999999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11989.46</v>
          </cell>
        </row>
        <row r="29">
          <cell r="A29">
            <v>124</v>
          </cell>
          <cell r="B29">
            <v>1.4052</v>
          </cell>
        </row>
        <row r="30">
          <cell r="A30">
            <v>996</v>
          </cell>
          <cell r="B30">
            <v>748.78639999999996</v>
          </cell>
        </row>
        <row r="31">
          <cell r="A31">
            <v>242</v>
          </cell>
          <cell r="B31">
            <v>2.1946086999999999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95.347499999999997</v>
          </cell>
        </row>
        <row r="34">
          <cell r="A34">
            <v>985</v>
          </cell>
          <cell r="B34">
            <v>3.7496999999999998</v>
          </cell>
        </row>
        <row r="35">
          <cell r="A35">
            <v>756</v>
          </cell>
          <cell r="B35">
            <v>0.81179999999999997</v>
          </cell>
        </row>
        <row r="36">
          <cell r="A36">
            <v>578</v>
          </cell>
          <cell r="B36">
            <v>9.5749999999999993</v>
          </cell>
        </row>
        <row r="37">
          <cell r="A37">
            <v>516</v>
          </cell>
          <cell r="B37">
            <v>16.5504</v>
          </cell>
        </row>
        <row r="38">
          <cell r="A38">
            <v>238</v>
          </cell>
          <cell r="B38">
            <v>0.74521199999999999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</v>
          </cell>
        </row>
        <row r="41">
          <cell r="A41">
            <v>901</v>
          </cell>
          <cell r="B41">
            <v>32.510210000000001</v>
          </cell>
        </row>
        <row r="42">
          <cell r="A42">
            <v>834</v>
          </cell>
          <cell r="B42">
            <v>2668</v>
          </cell>
        </row>
        <row r="43">
          <cell r="A43">
            <v>952</v>
          </cell>
          <cell r="B43">
            <v>570.44640000000004</v>
          </cell>
        </row>
        <row r="44">
          <cell r="A44">
            <v>360</v>
          </cell>
          <cell r="B44">
            <v>18030</v>
          </cell>
        </row>
        <row r="45">
          <cell r="A45">
            <v>496</v>
          </cell>
          <cell r="B45">
            <v>3587.1572000000001</v>
          </cell>
        </row>
        <row r="46">
          <cell r="A46">
            <v>941</v>
          </cell>
          <cell r="B46">
            <v>102.15</v>
          </cell>
        </row>
        <row r="47">
          <cell r="A47">
            <v>434</v>
          </cell>
          <cell r="B47">
            <v>6.4139670000000004</v>
          </cell>
        </row>
        <row r="48">
          <cell r="A48">
            <v>930</v>
          </cell>
          <cell r="B48">
            <v>21.542168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95.36</v>
          </cell>
        </row>
        <row r="51">
          <cell r="A51">
            <v>981</v>
          </cell>
          <cell r="B51">
            <v>2.5880000000000001</v>
          </cell>
        </row>
        <row r="52">
          <cell r="A52">
            <v>752</v>
          </cell>
          <cell r="B52">
            <v>9.6325000000000003</v>
          </cell>
        </row>
        <row r="53">
          <cell r="A53">
            <v>116</v>
          </cell>
          <cell r="B53">
            <v>4047.0614999999998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1.700868</v>
          </cell>
        </row>
        <row r="56">
          <cell r="A56">
            <v>174</v>
          </cell>
          <cell r="B56">
            <v>427.83483999999999</v>
          </cell>
        </row>
        <row r="57">
          <cell r="A57">
            <v>748</v>
          </cell>
          <cell r="B57">
            <v>16.5504</v>
          </cell>
        </row>
        <row r="58">
          <cell r="A58">
            <v>156</v>
          </cell>
          <cell r="B58">
            <v>6.7553000000000001</v>
          </cell>
        </row>
        <row r="59">
          <cell r="A59">
            <v>96</v>
          </cell>
          <cell r="B59">
            <v>1.2835000000000001</v>
          </cell>
        </row>
        <row r="60">
          <cell r="A60">
            <v>788</v>
          </cell>
          <cell r="B60">
            <v>2.9350000000000001</v>
          </cell>
        </row>
        <row r="61">
          <cell r="A61">
            <v>608</v>
          </cell>
          <cell r="B61">
            <v>61.131</v>
          </cell>
        </row>
        <row r="62">
          <cell r="A62">
            <v>430</v>
          </cell>
          <cell r="B62">
            <v>180.7527</v>
          </cell>
        </row>
        <row r="63">
          <cell r="A63">
            <v>548</v>
          </cell>
          <cell r="B63">
            <v>117.176</v>
          </cell>
        </row>
        <row r="64">
          <cell r="A64">
            <v>826</v>
          </cell>
          <cell r="B64">
            <v>0.74521199999999999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124.16</v>
          </cell>
        </row>
        <row r="67">
          <cell r="A67">
            <v>208</v>
          </cell>
          <cell r="B67">
            <v>6.5004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133.21180000000001</v>
          </cell>
        </row>
        <row r="70">
          <cell r="A70">
            <v>933</v>
          </cell>
          <cell r="B70">
            <v>2.9081000000000001</v>
          </cell>
        </row>
        <row r="71">
          <cell r="A71">
            <v>292</v>
          </cell>
          <cell r="B71">
            <v>0.74521199999999999</v>
          </cell>
        </row>
        <row r="72">
          <cell r="A72">
            <v>704</v>
          </cell>
          <cell r="B72">
            <v>26319</v>
          </cell>
        </row>
        <row r="73">
          <cell r="A73">
            <v>426</v>
          </cell>
          <cell r="B73">
            <v>16.5504</v>
          </cell>
        </row>
        <row r="74">
          <cell r="A74">
            <v>230</v>
          </cell>
          <cell r="B74">
            <v>160.84459000000001</v>
          </cell>
        </row>
        <row r="75">
          <cell r="A75">
            <v>392</v>
          </cell>
          <cell r="B75">
            <v>157.91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317.41000000000003</v>
          </cell>
        </row>
        <row r="78">
          <cell r="A78">
            <v>973</v>
          </cell>
          <cell r="B78">
            <v>919.46889999999996</v>
          </cell>
        </row>
        <row r="79">
          <cell r="A79">
            <v>170</v>
          </cell>
          <cell r="B79">
            <v>3144.14</v>
          </cell>
        </row>
        <row r="80">
          <cell r="A80">
            <v>188</v>
          </cell>
          <cell r="B80">
            <v>459.14542</v>
          </cell>
        </row>
        <row r="81">
          <cell r="A81">
            <v>152</v>
          </cell>
          <cell r="B81">
            <v>932.49994000000004</v>
          </cell>
        </row>
        <row r="82">
          <cell r="A82">
            <v>8</v>
          </cell>
          <cell r="B82">
            <v>81.409996000000007</v>
          </cell>
        </row>
        <row r="83">
          <cell r="A83">
            <v>270</v>
          </cell>
          <cell r="B83">
            <v>72.209999999999994</v>
          </cell>
        </row>
        <row r="84">
          <cell r="A84">
            <v>929</v>
          </cell>
          <cell r="B84">
            <v>40.01979</v>
          </cell>
        </row>
        <row r="85">
          <cell r="A85">
            <v>566</v>
          </cell>
          <cell r="B85">
            <v>1366.14</v>
          </cell>
        </row>
        <row r="86">
          <cell r="A86">
            <v>404</v>
          </cell>
          <cell r="B86">
            <v>129.41467</v>
          </cell>
        </row>
        <row r="87">
          <cell r="A87">
            <v>108</v>
          </cell>
          <cell r="B87">
            <v>3001.9962999999998</v>
          </cell>
        </row>
        <row r="88">
          <cell r="A88">
            <v>388</v>
          </cell>
          <cell r="B88">
            <v>158.38559000000001</v>
          </cell>
        </row>
        <row r="89">
          <cell r="A89">
            <v>504</v>
          </cell>
          <cell r="B89">
            <v>9.3434000000000008</v>
          </cell>
        </row>
        <row r="90">
          <cell r="A90">
            <v>784</v>
          </cell>
          <cell r="B90">
            <v>3.6738</v>
          </cell>
        </row>
        <row r="91">
          <cell r="A91">
            <v>604</v>
          </cell>
          <cell r="B91">
            <v>3.4013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4308.5234</v>
          </cell>
        </row>
        <row r="95">
          <cell r="A95">
            <v>484</v>
          </cell>
          <cell r="B95">
            <v>17.328800000000001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44.787599999999998</v>
          </cell>
        </row>
        <row r="99">
          <cell r="A99">
            <v>800</v>
          </cell>
          <cell r="B99">
            <v>3750.2431999999999</v>
          </cell>
        </row>
        <row r="100">
          <cell r="A100">
            <v>818</v>
          </cell>
          <cell r="B100">
            <v>50.185153999999997</v>
          </cell>
        </row>
        <row r="101">
          <cell r="A101">
            <v>936</v>
          </cell>
          <cell r="B101">
            <v>11.7</v>
          </cell>
        </row>
        <row r="102">
          <cell r="A102">
            <v>344</v>
          </cell>
          <cell r="B102">
            <v>7.8433999999999999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53.5426</v>
          </cell>
        </row>
        <row r="105">
          <cell r="A105">
            <v>400</v>
          </cell>
          <cell r="B105">
            <v>0.71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22.7713</v>
          </cell>
        </row>
        <row r="108">
          <cell r="A108">
            <v>418</v>
          </cell>
          <cell r="B108">
            <v>22800</v>
          </cell>
        </row>
        <row r="109">
          <cell r="A109">
            <v>858</v>
          </cell>
          <cell r="B109">
            <v>40.31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2293.4349999999999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6.7521000000000004</v>
          </cell>
        </row>
        <row r="114">
          <cell r="A114">
            <v>600</v>
          </cell>
          <cell r="B114">
            <v>5971.5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4.0999999999999996</v>
          </cell>
        </row>
        <row r="117">
          <cell r="A117">
            <v>144</v>
          </cell>
          <cell r="B117">
            <v>335.85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36.651237000000002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47.664898000000001</v>
          </cell>
        </row>
        <row r="122">
          <cell r="A122">
            <v>498</v>
          </cell>
          <cell r="B122">
            <v>17.382567999999999</v>
          </cell>
        </row>
        <row r="123">
          <cell r="A123">
            <v>776</v>
          </cell>
          <cell r="B123">
            <v>2.3144743000000001</v>
          </cell>
        </row>
        <row r="124">
          <cell r="A124">
            <v>943</v>
          </cell>
          <cell r="B124">
            <v>63.505110000000002</v>
          </cell>
        </row>
        <row r="125">
          <cell r="A125">
            <v>598</v>
          </cell>
          <cell r="B125">
            <v>4.4091709999999997</v>
          </cell>
        </row>
        <row r="126">
          <cell r="A126">
            <v>654</v>
          </cell>
          <cell r="B126">
            <v>0.74521199999999999</v>
          </cell>
        </row>
        <row r="127">
          <cell r="A127">
            <v>340</v>
          </cell>
          <cell r="B127">
            <v>26.841425000000001</v>
          </cell>
        </row>
        <row r="128">
          <cell r="A128">
            <v>643</v>
          </cell>
          <cell r="B128">
            <v>80.404499999999999</v>
          </cell>
        </row>
        <row r="129">
          <cell r="A129">
            <v>414</v>
          </cell>
          <cell r="B129">
            <v>0.30769999999999997</v>
          </cell>
        </row>
        <row r="130">
          <cell r="A130">
            <v>51</v>
          </cell>
          <cell r="B130">
            <v>364.50958000000003</v>
          </cell>
        </row>
        <row r="131">
          <cell r="A131">
            <v>972</v>
          </cell>
          <cell r="B131">
            <v>9.2502999999999993</v>
          </cell>
        </row>
        <row r="132">
          <cell r="A132">
            <v>398</v>
          </cell>
          <cell r="B132">
            <v>475.29930000000002</v>
          </cell>
        </row>
        <row r="133">
          <cell r="A133">
            <v>928</v>
          </cell>
          <cell r="B133">
            <v>748.78639999999996</v>
          </cell>
        </row>
        <row r="134">
          <cell r="A134">
            <v>454</v>
          </cell>
          <cell r="B134">
            <v>1736.2704000000001</v>
          </cell>
        </row>
        <row r="135">
          <cell r="A135">
            <v>158</v>
          </cell>
          <cell r="B135">
            <v>6.7219024000000003</v>
          </cell>
        </row>
        <row r="136">
          <cell r="A136">
            <v>554</v>
          </cell>
          <cell r="B136">
            <v>1.7067749999999999</v>
          </cell>
        </row>
        <row r="137">
          <cell r="A137">
            <v>950</v>
          </cell>
          <cell r="B137">
            <v>570.44640000000004</v>
          </cell>
        </row>
        <row r="138">
          <cell r="A138">
            <v>968</v>
          </cell>
          <cell r="B138">
            <v>37.870269999999998</v>
          </cell>
        </row>
        <row r="139">
          <cell r="A139">
            <v>214</v>
          </cell>
          <cell r="B139">
            <v>58.132103000000001</v>
          </cell>
        </row>
        <row r="140">
          <cell r="A140">
            <v>376</v>
          </cell>
          <cell r="B140">
            <v>3.0676999999999999</v>
          </cell>
        </row>
        <row r="141">
          <cell r="A141">
            <v>36</v>
          </cell>
          <cell r="B141">
            <v>1.4322539999999999</v>
          </cell>
        </row>
        <row r="142">
          <cell r="A142">
            <v>710</v>
          </cell>
          <cell r="B142">
            <v>16.5504</v>
          </cell>
        </row>
        <row r="143">
          <cell r="A143">
            <v>203</v>
          </cell>
          <cell r="B143">
            <v>21.065000000000001</v>
          </cell>
        </row>
        <row r="144">
          <cell r="A144">
            <v>728</v>
          </cell>
          <cell r="B144">
            <v>5078.0757000000003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4.5651999999999999</v>
          </cell>
        </row>
        <row r="148">
          <cell r="A148">
            <v>410</v>
          </cell>
          <cell r="B148">
            <v>1427.4512</v>
          </cell>
        </row>
        <row r="149">
          <cell r="A149">
            <v>706</v>
          </cell>
          <cell r="B149">
            <v>572.74360000000001</v>
          </cell>
        </row>
        <row r="150">
          <cell r="A150">
            <v>690</v>
          </cell>
          <cell r="B150">
            <v>14.262600000000001</v>
          </cell>
        </row>
        <row r="151">
          <cell r="A151">
            <v>986</v>
          </cell>
          <cell r="B151">
            <v>5.0849000000000002</v>
          </cell>
        </row>
        <row r="152">
          <cell r="A152">
            <v>3</v>
          </cell>
          <cell r="B152">
            <v>1423.4670000000001</v>
          </cell>
        </row>
        <row r="153">
          <cell r="A153">
            <v>924</v>
          </cell>
          <cell r="B153">
            <v>28.003800999999999</v>
          </cell>
        </row>
        <row r="154">
          <cell r="A154">
            <v>646</v>
          </cell>
          <cell r="B154">
            <v>1472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131.0325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I93"/>
  <sheetViews>
    <sheetView tabSelected="1" topLeftCell="A8" zoomScaleNormal="100" workbookViewId="0">
      <selection activeCell="D16" sqref="D16"/>
    </sheetView>
  </sheetViews>
  <sheetFormatPr defaultColWidth="8.86328125" defaultRowHeight="14.25" x14ac:dyDescent="0.45"/>
  <cols>
    <col min="1" max="1" width="24.3984375" style="19" customWidth="1"/>
    <col min="2" max="2" width="20" style="19" customWidth="1"/>
    <col min="3" max="3" width="29.86328125" style="19" customWidth="1"/>
    <col min="4" max="4" width="26" style="19" customWidth="1"/>
    <col min="5" max="5" width="15.265625" style="19" customWidth="1"/>
    <col min="6" max="6" width="21.3984375" style="19" customWidth="1"/>
    <col min="7" max="7" width="27.1328125" style="82" hidden="1" customWidth="1"/>
    <col min="8" max="8" width="11.265625" style="82" hidden="1" customWidth="1"/>
    <col min="9" max="9" width="2.265625" style="82" hidden="1" customWidth="1"/>
    <col min="10" max="10" width="36" style="82" customWidth="1"/>
    <col min="11" max="11" width="25.3984375" style="82" bestFit="1" customWidth="1"/>
    <col min="12" max="12" width="0.86328125" style="19" customWidth="1"/>
    <col min="13" max="13" width="27.86328125" style="19" customWidth="1"/>
    <col min="14" max="14" width="0.73046875" style="19" customWidth="1"/>
    <col min="15" max="15" width="21.3984375" style="19" customWidth="1"/>
    <col min="16" max="16" width="27.1328125" style="82" hidden="1" customWidth="1"/>
    <col min="17" max="17" width="11.265625" style="82" hidden="1" customWidth="1"/>
    <col min="18" max="18" width="2.265625" style="82" hidden="1" customWidth="1"/>
    <col min="19" max="19" width="36" style="82" customWidth="1"/>
    <col min="20" max="20" width="25.3984375" style="82" bestFit="1" customWidth="1"/>
    <col min="21" max="21" width="0.86328125" style="19" customWidth="1"/>
    <col min="22" max="22" width="27.86328125" style="19" customWidth="1"/>
    <col min="23" max="23" width="24.1328125" style="19" customWidth="1"/>
    <col min="24" max="24" width="11.265625" style="19" hidden="1" customWidth="1"/>
    <col min="25" max="25" width="11.86328125" style="19" customWidth="1"/>
    <col min="26" max="26" width="4.3984375" style="19" customWidth="1"/>
    <col min="27" max="27" width="20" style="19" bestFit="1" customWidth="1"/>
    <col min="28" max="28" width="18.59765625" style="19" customWidth="1"/>
    <col min="29" max="29" width="16.265625" style="19" customWidth="1"/>
    <col min="30" max="30" width="28.73046875" style="19" hidden="1" customWidth="1"/>
    <col min="31" max="31" width="8.86328125" style="19" customWidth="1"/>
    <col min="32" max="16384" width="8.86328125" style="19"/>
  </cols>
  <sheetData>
    <row r="1" spans="1:22" x14ac:dyDescent="0.4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x14ac:dyDescent="0.4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x14ac:dyDescent="0.4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x14ac:dyDescent="0.4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x14ac:dyDescent="0.4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x14ac:dyDescent="0.45">
      <c r="A6" s="27"/>
      <c r="B6" s="28" t="s">
        <v>85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x14ac:dyDescent="0.45">
      <c r="A7" s="26"/>
      <c r="B7" s="28" t="s">
        <v>84</v>
      </c>
      <c r="C7" s="29"/>
      <c r="D7" s="29"/>
      <c r="F7" s="25"/>
      <c r="G7" s="25" t="s">
        <v>94</v>
      </c>
      <c r="H7" s="25"/>
      <c r="I7" s="18"/>
      <c r="J7" s="23"/>
      <c r="K7" s="18"/>
      <c r="L7" s="17"/>
      <c r="M7" s="17"/>
      <c r="O7" s="25"/>
      <c r="P7" s="25" t="s">
        <v>94</v>
      </c>
      <c r="Q7" s="25"/>
      <c r="R7" s="18"/>
      <c r="S7" s="23"/>
      <c r="T7" s="18"/>
      <c r="U7" s="17"/>
      <c r="V7" s="17"/>
    </row>
    <row r="8" spans="1:22" x14ac:dyDescent="0.4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x14ac:dyDescent="0.45">
      <c r="A9" s="29"/>
      <c r="B9" s="26" t="s">
        <v>6</v>
      </c>
      <c r="C9" s="25"/>
      <c r="D9" s="25"/>
      <c r="E9" s="25"/>
      <c r="F9" s="25"/>
      <c r="G9" s="31">
        <v>153</v>
      </c>
      <c r="H9" s="31"/>
      <c r="I9" s="25"/>
      <c r="J9" s="25"/>
      <c r="K9" s="18"/>
      <c r="L9" s="17"/>
      <c r="M9" s="17"/>
      <c r="O9" s="25"/>
      <c r="P9" s="31">
        <v>153</v>
      </c>
      <c r="Q9" s="31"/>
      <c r="R9" s="25"/>
      <c r="S9" s="25"/>
      <c r="T9" s="18"/>
      <c r="U9" s="17"/>
      <c r="V9" s="17"/>
    </row>
    <row r="10" spans="1:22" x14ac:dyDescent="0.45">
      <c r="A10" s="29"/>
      <c r="B10" s="26" t="s">
        <v>7</v>
      </c>
      <c r="C10" s="24"/>
      <c r="D10" s="24"/>
      <c r="E10" s="25"/>
      <c r="F10" s="25"/>
      <c r="G10" s="31">
        <v>152.21</v>
      </c>
      <c r="H10" s="31">
        <v>153.7321</v>
      </c>
      <c r="I10" s="25"/>
      <c r="J10" s="25"/>
      <c r="K10" s="18"/>
      <c r="L10" s="17"/>
      <c r="M10" s="17"/>
      <c r="O10" s="25"/>
      <c r="P10" s="31">
        <v>152.21</v>
      </c>
      <c r="Q10" s="31">
        <v>153.7321</v>
      </c>
      <c r="R10" s="25"/>
      <c r="S10" s="25"/>
      <c r="T10" s="18"/>
      <c r="U10" s="17"/>
      <c r="V10" s="17"/>
    </row>
    <row r="11" spans="1:22" x14ac:dyDescent="0.45">
      <c r="A11" s="29"/>
      <c r="B11" s="29" t="s">
        <v>90</v>
      </c>
      <c r="C11" s="29"/>
      <c r="D11" s="29"/>
      <c r="E11" s="29"/>
      <c r="F11" s="17"/>
      <c r="G11" s="32">
        <v>151.5</v>
      </c>
      <c r="H11" s="31">
        <v>153</v>
      </c>
      <c r="I11" s="31"/>
      <c r="J11" s="30"/>
      <c r="K11" s="33"/>
      <c r="L11" s="17"/>
      <c r="M11" s="17"/>
      <c r="O11" s="17"/>
      <c r="P11" s="32">
        <v>151.5</v>
      </c>
      <c r="Q11" s="31">
        <v>153</v>
      </c>
      <c r="R11" s="31"/>
      <c r="S11" s="30"/>
      <c r="T11" s="33"/>
      <c r="U11" s="17"/>
      <c r="V11" s="17"/>
    </row>
    <row r="12" spans="1:22" x14ac:dyDescent="0.45">
      <c r="A12" s="29"/>
      <c r="B12" s="29"/>
      <c r="C12" s="29"/>
      <c r="D12" s="29"/>
      <c r="E12" s="29"/>
      <c r="F12" s="23"/>
      <c r="G12" s="23">
        <v>151.85500000000002</v>
      </c>
      <c r="H12" s="31">
        <v>153.37355000000002</v>
      </c>
      <c r="I12" s="23"/>
      <c r="J12" s="18"/>
      <c r="K12" s="18"/>
      <c r="L12" s="17"/>
      <c r="M12" s="17"/>
      <c r="O12" s="23"/>
      <c r="P12" s="23">
        <v>151.85500000000002</v>
      </c>
      <c r="Q12" s="31">
        <v>153.37355000000002</v>
      </c>
      <c r="R12" s="23"/>
      <c r="S12" s="18"/>
      <c r="T12" s="18"/>
      <c r="U12" s="17"/>
      <c r="V12" s="17"/>
    </row>
    <row r="13" spans="1:22" x14ac:dyDescent="0.4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x14ac:dyDescent="0.4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x14ac:dyDescent="0.4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x14ac:dyDescent="0.45">
      <c r="A16" s="21" t="s">
        <v>8</v>
      </c>
      <c r="B16" s="39">
        <f ca="1">TODAY()</f>
        <v>46238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idden="1" x14ac:dyDescent="0.4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x14ac:dyDescent="0.4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45" customHeight="1" x14ac:dyDescent="0.4">
      <c r="A19" s="44" t="s">
        <v>9</v>
      </c>
      <c r="B19" s="17"/>
      <c r="C19" s="17"/>
      <c r="D19" s="17"/>
      <c r="E19" s="17"/>
      <c r="F19" s="148" t="s">
        <v>95</v>
      </c>
      <c r="G19" s="149"/>
      <c r="H19" s="149"/>
      <c r="I19" s="149"/>
      <c r="J19" s="149"/>
      <c r="K19" s="150"/>
      <c r="L19" s="17"/>
      <c r="M19" s="17"/>
      <c r="O19" s="148" t="s">
        <v>96</v>
      </c>
      <c r="P19" s="149"/>
      <c r="Q19" s="149"/>
      <c r="R19" s="149"/>
      <c r="S19" s="149"/>
      <c r="T19" s="150"/>
      <c r="U19" s="17"/>
      <c r="V19" s="17"/>
    </row>
    <row r="20" spans="1:35" x14ac:dyDescent="0.45">
      <c r="A20" s="17"/>
      <c r="B20" s="25" t="s">
        <v>10</v>
      </c>
      <c r="C20" s="25" t="s">
        <v>11</v>
      </c>
      <c r="D20" s="25"/>
      <c r="E20" s="25"/>
      <c r="F20" s="45"/>
      <c r="G20" s="46"/>
      <c r="H20" s="47"/>
      <c r="I20" s="48"/>
      <c r="J20" s="25" t="s">
        <v>10</v>
      </c>
      <c r="K20" s="25" t="s">
        <v>11</v>
      </c>
      <c r="L20" s="17"/>
      <c r="M20" s="17"/>
      <c r="O20" s="45"/>
      <c r="P20" s="46"/>
      <c r="Q20" s="47"/>
      <c r="R20" s="48"/>
      <c r="S20" s="25" t="s">
        <v>10</v>
      </c>
      <c r="T20" s="25" t="s">
        <v>11</v>
      </c>
      <c r="U20" s="17"/>
      <c r="V20" s="17"/>
      <c r="W20" s="151" t="s">
        <v>86</v>
      </c>
      <c r="X20" s="151"/>
      <c r="Y20" s="151"/>
      <c r="AA20" s="49" t="s">
        <v>92</v>
      </c>
      <c r="AB20" s="49" t="s">
        <v>93</v>
      </c>
      <c r="AC20" s="49"/>
      <c r="AD20" s="49" t="s">
        <v>89</v>
      </c>
    </row>
    <row r="21" spans="1:35" ht="13.5" hidden="1" x14ac:dyDescent="0.35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3.5" hidden="1" x14ac:dyDescent="0.35">
      <c r="A22" s="17"/>
      <c r="B22" s="53"/>
      <c r="C22" s="54"/>
      <c r="D22" s="54"/>
      <c r="E22" s="17"/>
      <c r="F22" s="50" t="s">
        <v>12</v>
      </c>
      <c r="G22" s="51"/>
      <c r="H22" s="2"/>
      <c r="I22" s="31"/>
      <c r="J22" s="51"/>
      <c r="K22" s="55"/>
      <c r="L22" s="2"/>
      <c r="M22" s="2"/>
      <c r="O22" s="50" t="s">
        <v>12</v>
      </c>
      <c r="P22" s="51"/>
      <c r="Q22" s="2"/>
      <c r="R22" s="31"/>
      <c r="S22" s="51"/>
      <c r="T22" s="55"/>
      <c r="U22" s="2"/>
      <c r="V22" s="2"/>
    </row>
    <row r="23" spans="1:35" ht="13.5" x14ac:dyDescent="0.35">
      <c r="A23" s="17" t="s">
        <v>13</v>
      </c>
      <c r="B23" s="23">
        <f>POPULATE!G7</f>
        <v>1350</v>
      </c>
      <c r="C23" s="23">
        <f>POPULATE!H7</f>
        <v>1375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3.5" x14ac:dyDescent="0.35">
      <c r="A24" s="17"/>
      <c r="B24" s="23" t="s">
        <v>14</v>
      </c>
      <c r="C24" s="23"/>
      <c r="D24" s="23"/>
      <c r="E24" s="23"/>
      <c r="F24" s="2"/>
      <c r="G24" s="2" t="s">
        <v>15</v>
      </c>
      <c r="H24" s="23"/>
      <c r="I24" s="23"/>
      <c r="J24" s="55"/>
      <c r="K24" s="55"/>
      <c r="L24" s="23"/>
      <c r="M24" s="23"/>
      <c r="N24" s="58"/>
      <c r="O24" s="2"/>
      <c r="P24" s="2" t="s">
        <v>15</v>
      </c>
      <c r="Q24" s="23"/>
      <c r="R24" s="23"/>
      <c r="S24" s="55"/>
      <c r="T24" s="55"/>
      <c r="U24" s="23"/>
      <c r="V24" s="23"/>
      <c r="W24" s="19" t="s">
        <v>13</v>
      </c>
      <c r="Y24" s="59">
        <f>C23</f>
        <v>1375</v>
      </c>
      <c r="Z24" s="34"/>
      <c r="AA24" s="108">
        <f>Y24</f>
        <v>1375</v>
      </c>
      <c r="AB24" s="59">
        <f>AA24</f>
        <v>1375</v>
      </c>
      <c r="AD24" s="19" t="s">
        <v>88</v>
      </c>
    </row>
    <row r="25" spans="1:35" ht="13.5" x14ac:dyDescent="0.35">
      <c r="A25" s="17" t="s">
        <v>16</v>
      </c>
      <c r="B25" s="23">
        <f>B23*(J25-0.0075)</f>
        <v>1530.4949999999999</v>
      </c>
      <c r="C25" s="23">
        <f>+C23*(K25-0.0055)</f>
        <v>1589.0874999999999</v>
      </c>
      <c r="D25" s="23"/>
      <c r="E25" s="23"/>
      <c r="F25" s="6" t="s">
        <v>17</v>
      </c>
      <c r="G25" s="61">
        <f>POPULATE!G9</f>
        <v>1.1512</v>
      </c>
      <c r="H25" s="62">
        <f>+G25+0.03</f>
        <v>1.1812</v>
      </c>
      <c r="I25" s="62"/>
      <c r="J25" s="55">
        <f>+(G25-($J$17/10000))+0</f>
        <v>1.1412</v>
      </c>
      <c r="K25" s="55">
        <f>+(G25+($K$17/10000))+0</f>
        <v>1.1612</v>
      </c>
      <c r="L25" s="23" t="s">
        <v>18</v>
      </c>
      <c r="M25" s="63"/>
      <c r="N25" s="58"/>
      <c r="O25" s="6" t="s">
        <v>17</v>
      </c>
      <c r="P25" s="61">
        <f>G25</f>
        <v>1.1512</v>
      </c>
      <c r="Q25" s="62">
        <f>+P25+0.03</f>
        <v>1.1812</v>
      </c>
      <c r="R25" s="62"/>
      <c r="S25" s="55">
        <f>+(P25-($S$17/10000))+0</f>
        <v>1.1362000000000001</v>
      </c>
      <c r="T25" s="55">
        <f>+(P25+($T$17/10000))+0</f>
        <v>1.1661999999999999</v>
      </c>
      <c r="U25" s="23" t="s">
        <v>18</v>
      </c>
      <c r="V25" s="63"/>
      <c r="Y25" s="64"/>
      <c r="Z25" s="34"/>
      <c r="AA25" s="60"/>
      <c r="AB25" s="60"/>
    </row>
    <row r="26" spans="1:35" x14ac:dyDescent="0.4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19</v>
      </c>
      <c r="X26" s="65">
        <f>G25+0.006</f>
        <v>1.1572</v>
      </c>
      <c r="Y26" s="66">
        <f>$Y$24*X26</f>
        <v>1591.15</v>
      </c>
      <c r="Z26" s="34"/>
      <c r="AA26" s="60">
        <f>$AA$24*X26</f>
        <v>1591.15</v>
      </c>
      <c r="AB26" s="60">
        <f>$AB$24*X26</f>
        <v>1591.15</v>
      </c>
      <c r="AD26" s="19" t="s">
        <v>88</v>
      </c>
    </row>
    <row r="27" spans="1:35" ht="13.5" x14ac:dyDescent="0.35">
      <c r="A27" s="17" t="s">
        <v>20</v>
      </c>
      <c r="B27" s="23">
        <f>+B23/K27</f>
        <v>8.4549383102649216</v>
      </c>
      <c r="C27" s="23">
        <f>+C23/J27</f>
        <v>8.7764090125742005</v>
      </c>
      <c r="D27" s="38"/>
      <c r="E27" s="67"/>
      <c r="F27" s="6" t="s">
        <v>21</v>
      </c>
      <c r="G27" s="61">
        <f>POPULATE!G10</f>
        <v>157.66999999999999</v>
      </c>
      <c r="H27" s="62">
        <f>+G27+1</f>
        <v>158.66999999999999</v>
      </c>
      <c r="I27" s="32"/>
      <c r="J27" s="23">
        <f>+(G27-($J$17/100))+0</f>
        <v>156.66999999999999</v>
      </c>
      <c r="K27" s="23">
        <f>+(H27+($K$17/100))-0</f>
        <v>159.66999999999999</v>
      </c>
      <c r="L27" s="31" t="s">
        <v>22</v>
      </c>
      <c r="M27" s="31"/>
      <c r="O27" s="6" t="s">
        <v>21</v>
      </c>
      <c r="P27" s="61">
        <f t="shared" ref="P27:P43" si="0">G27</f>
        <v>157.66999999999999</v>
      </c>
      <c r="Q27" s="62">
        <f>+P27+1</f>
        <v>158.66999999999999</v>
      </c>
      <c r="R27" s="32"/>
      <c r="S27" s="23">
        <f>+(P27-($S$17/100))+0</f>
        <v>156.16999999999999</v>
      </c>
      <c r="T27" s="23">
        <f>+(Q27+($T$17/100))-0</f>
        <v>160.16999999999999</v>
      </c>
      <c r="U27" s="31" t="s">
        <v>22</v>
      </c>
      <c r="V27" s="31"/>
      <c r="X27" s="68"/>
      <c r="Y27" s="66"/>
      <c r="Z27" s="34"/>
      <c r="AA27" s="69"/>
      <c r="AB27" s="69"/>
      <c r="AC27" s="52"/>
    </row>
    <row r="28" spans="1:35" ht="13.5" x14ac:dyDescent="0.35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23</v>
      </c>
      <c r="X28" s="68">
        <f>G29+0.006</f>
        <v>1.3493999999999999</v>
      </c>
      <c r="Y28" s="66">
        <f>$Y$24*X28</f>
        <v>1855.425</v>
      </c>
      <c r="Z28" s="34"/>
      <c r="AA28" s="60">
        <f>$AA$24*X28</f>
        <v>1855.425</v>
      </c>
      <c r="AB28" s="60">
        <f>$AB$24*X28</f>
        <v>1855.425</v>
      </c>
      <c r="AC28" s="52"/>
      <c r="AD28" s="19" t="s">
        <v>88</v>
      </c>
    </row>
    <row r="29" spans="1:35" ht="13.5" x14ac:dyDescent="0.35">
      <c r="A29" s="17" t="s">
        <v>23</v>
      </c>
      <c r="B29" s="31">
        <f>+B23*(J29-0.0075)</f>
        <v>1789.9649999999999</v>
      </c>
      <c r="C29" s="31">
        <f>+C23*(K29-0.0055)</f>
        <v>1853.3624999999997</v>
      </c>
      <c r="D29" s="31"/>
      <c r="E29" s="23"/>
      <c r="F29" s="2" t="s">
        <v>24</v>
      </c>
      <c r="G29" s="61">
        <f>POPULATE!G11</f>
        <v>1.3433999999999999</v>
      </c>
      <c r="H29" s="62">
        <f>+G29+0.03</f>
        <v>1.3734</v>
      </c>
      <c r="I29" s="62"/>
      <c r="J29" s="55">
        <f>+(G29-($J$17/10000))+0</f>
        <v>1.3333999999999999</v>
      </c>
      <c r="K29" s="55">
        <f>+(G29+($K$17/10000))-0</f>
        <v>1.3533999999999999</v>
      </c>
      <c r="L29" s="31" t="s">
        <v>25</v>
      </c>
      <c r="M29" s="31"/>
      <c r="N29" s="58"/>
      <c r="O29" s="2" t="s">
        <v>24</v>
      </c>
      <c r="P29" s="61">
        <f t="shared" si="0"/>
        <v>1.3433999999999999</v>
      </c>
      <c r="Q29" s="62">
        <f>+P29+0.03</f>
        <v>1.3734</v>
      </c>
      <c r="R29" s="62"/>
      <c r="S29" s="55">
        <f>+(P29-($S$17/10000))+0</f>
        <v>1.3284</v>
      </c>
      <c r="T29" s="55">
        <f>+(P29+($T$17/10000))-0</f>
        <v>1.3583999999999998</v>
      </c>
      <c r="U29" s="31" t="s">
        <v>25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3.5" x14ac:dyDescent="0.35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26</v>
      </c>
      <c r="X30" s="68">
        <f>G31-0.006</f>
        <v>0.80379999999999996</v>
      </c>
      <c r="Y30" s="66">
        <f>$Y$24/X30</f>
        <v>1710.6245334660364</v>
      </c>
      <c r="Z30" s="34"/>
      <c r="AA30" s="60">
        <f>$AA$24/X30</f>
        <v>1710.6245334660364</v>
      </c>
      <c r="AB30" s="60">
        <f>$AB$24/X30</f>
        <v>1710.6245334660364</v>
      </c>
      <c r="AC30" s="71"/>
      <c r="AD30" s="19" t="s">
        <v>88</v>
      </c>
      <c r="AE30" s="58"/>
      <c r="AF30" s="58"/>
      <c r="AG30" s="58"/>
      <c r="AH30" s="58"/>
      <c r="AI30" s="58"/>
    </row>
    <row r="31" spans="1:35" ht="13.5" x14ac:dyDescent="0.35">
      <c r="A31" s="17" t="s">
        <v>26</v>
      </c>
      <c r="B31" s="31">
        <f>+B23/K31</f>
        <v>1646.7431080751403</v>
      </c>
      <c r="C31" s="31">
        <f>+C23/J31</f>
        <v>1719.1797949487373</v>
      </c>
      <c r="D31" s="31"/>
      <c r="E31" s="23"/>
      <c r="F31" s="2" t="s">
        <v>27</v>
      </c>
      <c r="G31" s="61">
        <f>POPULATE!G12</f>
        <v>0.80979999999999996</v>
      </c>
      <c r="H31" s="62">
        <f>+G31+0.04</f>
        <v>0.8498</v>
      </c>
      <c r="I31" s="62"/>
      <c r="J31" s="55">
        <f>+(G31-($J$17/10000))+0</f>
        <v>0.79979999999999996</v>
      </c>
      <c r="K31" s="55">
        <f>+(G31+($K$17/10000))-0</f>
        <v>0.81979999999999997</v>
      </c>
      <c r="L31" s="31" t="s">
        <v>28</v>
      </c>
      <c r="M31" s="31"/>
      <c r="N31" s="58"/>
      <c r="O31" s="2" t="s">
        <v>27</v>
      </c>
      <c r="P31" s="61">
        <f t="shared" si="0"/>
        <v>0.80979999999999996</v>
      </c>
      <c r="Q31" s="62">
        <f>+P31+0.04</f>
        <v>0.8498</v>
      </c>
      <c r="R31" s="62"/>
      <c r="S31" s="55">
        <f>+(P31-($S$17/10000))+0</f>
        <v>0.79479999999999995</v>
      </c>
      <c r="T31" s="55">
        <f>+(P31+($T$17/10000))-0</f>
        <v>0.82479999999999998</v>
      </c>
      <c r="U31" s="31" t="s">
        <v>28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3.5" x14ac:dyDescent="0.35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29</v>
      </c>
      <c r="X32" s="68">
        <f>G33-0.07</f>
        <v>16.415399999999998</v>
      </c>
      <c r="Y32" s="66">
        <f>$Y$24/X32</f>
        <v>83.76280809483778</v>
      </c>
      <c r="Z32" s="34"/>
      <c r="AA32" s="60">
        <f>$AA$24/X32</f>
        <v>83.76280809483778</v>
      </c>
      <c r="AB32" s="60">
        <f>$AB$24/X32</f>
        <v>83.76280809483778</v>
      </c>
      <c r="AC32" s="72"/>
      <c r="AD32" s="19" t="s">
        <v>88</v>
      </c>
      <c r="AE32" s="58"/>
      <c r="AF32" s="58"/>
      <c r="AG32" s="58"/>
      <c r="AH32" s="58"/>
      <c r="AI32" s="58"/>
    </row>
    <row r="33" spans="1:35" ht="13.5" x14ac:dyDescent="0.35">
      <c r="A33" s="17" t="s">
        <v>29</v>
      </c>
      <c r="B33" s="31">
        <f>+B23/K33</f>
        <v>81.396891241694505</v>
      </c>
      <c r="C33" s="31">
        <f>+C23/J33</f>
        <v>83.890570089808691</v>
      </c>
      <c r="D33" s="31"/>
      <c r="E33" s="23"/>
      <c r="F33" s="7" t="s">
        <v>30</v>
      </c>
      <c r="G33" s="61">
        <f>POPULATE!G13</f>
        <v>16.485399999999998</v>
      </c>
      <c r="H33" s="62">
        <f>+G33+0.04</f>
        <v>16.525399999999998</v>
      </c>
      <c r="I33" s="73"/>
      <c r="J33" s="55">
        <f>+(G33-($J$17/10000))-0.085</f>
        <v>16.390399999999996</v>
      </c>
      <c r="K33" s="55">
        <f>+(H33+($K$17/10000))+0.05</f>
        <v>16.5854</v>
      </c>
      <c r="L33" s="2" t="s">
        <v>31</v>
      </c>
      <c r="M33" s="2"/>
      <c r="N33" s="58"/>
      <c r="O33" s="7" t="s">
        <v>30</v>
      </c>
      <c r="P33" s="61">
        <f t="shared" si="0"/>
        <v>16.485399999999998</v>
      </c>
      <c r="Q33" s="62">
        <f>+P33+0.04</f>
        <v>16.525399999999998</v>
      </c>
      <c r="R33" s="73"/>
      <c r="S33" s="55">
        <f>+(P33-($S$17/10000))-0.085</f>
        <v>16.385399999999997</v>
      </c>
      <c r="T33" s="55">
        <f>+(Q33+($T$17/10000))+0.05</f>
        <v>16.590399999999999</v>
      </c>
      <c r="U33" s="2" t="s">
        <v>31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3.5" x14ac:dyDescent="0.35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32</v>
      </c>
      <c r="X34" s="68">
        <f>G37-0.006</f>
        <v>1.3992</v>
      </c>
      <c r="Y34" s="66">
        <f>$Y$24/X34</f>
        <v>982.70440251572325</v>
      </c>
      <c r="Z34" s="34"/>
      <c r="AA34" s="60">
        <f>$AA$24/X34</f>
        <v>982.70440251572325</v>
      </c>
      <c r="AB34" s="60">
        <f>$AB$24/X34</f>
        <v>982.70440251572325</v>
      </c>
      <c r="AC34" s="58"/>
      <c r="AD34" s="19" t="s">
        <v>88</v>
      </c>
      <c r="AE34" s="58"/>
      <c r="AF34" s="58"/>
      <c r="AG34" s="58"/>
      <c r="AH34" s="58"/>
      <c r="AI34" s="58"/>
    </row>
    <row r="35" spans="1:35" ht="13.5" x14ac:dyDescent="0.35">
      <c r="A35" s="17" t="s">
        <v>33</v>
      </c>
      <c r="B35" s="31">
        <f>+B23/K35</f>
        <v>207.6635542771001</v>
      </c>
      <c r="C35" s="31">
        <f>+C23/J35</f>
        <v>212.16189109537254</v>
      </c>
      <c r="D35" s="31"/>
      <c r="E35" s="23"/>
      <c r="F35" s="7" t="s">
        <v>34</v>
      </c>
      <c r="G35" s="61">
        <f>POPULATE!G14</f>
        <v>6.4908999999999999</v>
      </c>
      <c r="H35" s="62">
        <f>+G35+0.04</f>
        <v>6.5308999999999999</v>
      </c>
      <c r="I35" s="73"/>
      <c r="J35" s="55">
        <f>+(G35-($J$17/10000))-0</f>
        <v>6.4809000000000001</v>
      </c>
      <c r="K35" s="55">
        <f>+(G35+($K$17/10000))-0</f>
        <v>6.5008999999999997</v>
      </c>
      <c r="L35" s="31" t="s">
        <v>35</v>
      </c>
      <c r="M35" s="31"/>
      <c r="N35" s="58"/>
      <c r="O35" s="7" t="s">
        <v>34</v>
      </c>
      <c r="P35" s="61">
        <f t="shared" si="0"/>
        <v>6.4908999999999999</v>
      </c>
      <c r="Q35" s="62">
        <f>+P35+0.04</f>
        <v>6.5308999999999999</v>
      </c>
      <c r="R35" s="73"/>
      <c r="S35" s="55">
        <f>+(P35-($S$17/10000))-0</f>
        <v>6.4759000000000002</v>
      </c>
      <c r="T35" s="55">
        <f>+(P35+($T$17/10000))-0</f>
        <v>6.5058999999999996</v>
      </c>
      <c r="U35" s="31" t="s">
        <v>35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3.5" x14ac:dyDescent="0.35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3.5" x14ac:dyDescent="0.35">
      <c r="A37" s="17" t="s">
        <v>32</v>
      </c>
      <c r="B37" s="31">
        <f>+B23/K37</f>
        <v>953.92877331825889</v>
      </c>
      <c r="C37" s="31">
        <f>+C23/J37</f>
        <v>985.52178899082571</v>
      </c>
      <c r="D37" s="31"/>
      <c r="E37" s="23"/>
      <c r="F37" s="7" t="s">
        <v>36</v>
      </c>
      <c r="G37" s="61">
        <f>POPULATE!G15</f>
        <v>1.4052</v>
      </c>
      <c r="H37" s="62">
        <f>+G37+0.04</f>
        <v>1.4452</v>
      </c>
      <c r="I37" s="75"/>
      <c r="J37" s="55">
        <f>+(G37-($J$17/10000))-0</f>
        <v>1.3952</v>
      </c>
      <c r="K37" s="55">
        <f>+(G37+($K$17/10000))-0</f>
        <v>1.4152</v>
      </c>
      <c r="L37" s="31" t="s">
        <v>37</v>
      </c>
      <c r="M37" s="31"/>
      <c r="N37" s="58"/>
      <c r="O37" s="7" t="s">
        <v>36</v>
      </c>
      <c r="P37" s="61">
        <f t="shared" si="0"/>
        <v>1.4052</v>
      </c>
      <c r="Q37" s="62">
        <f>+P37+0.04</f>
        <v>1.4452</v>
      </c>
      <c r="R37" s="75"/>
      <c r="S37" s="55">
        <f>+(P37-($S$17/10000))-0</f>
        <v>1.3902000000000001</v>
      </c>
      <c r="T37" s="55">
        <f>+(P37+($T$17/10000))-0</f>
        <v>1.4201999999999999</v>
      </c>
      <c r="U37" s="31" t="s">
        <v>37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5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3.9" x14ac:dyDescent="0.4">
      <c r="A39" s="17" t="s">
        <v>38</v>
      </c>
      <c r="B39" s="23">
        <f>+B23*J39</f>
        <v>933.93</v>
      </c>
      <c r="C39" s="23">
        <f>+C23*K39</f>
        <v>978.72500000000002</v>
      </c>
      <c r="D39" s="23"/>
      <c r="E39" s="23"/>
      <c r="F39" s="7" t="s">
        <v>39</v>
      </c>
      <c r="G39" s="61">
        <f>POPULATE!G16</f>
        <v>0.70179999999999998</v>
      </c>
      <c r="H39" s="62">
        <f>+G39+0.04</f>
        <v>0.74180000000000001</v>
      </c>
      <c r="I39" s="73"/>
      <c r="J39" s="55">
        <f>+(G39-($J$17/10000))+0</f>
        <v>0.69179999999999997</v>
      </c>
      <c r="K39" s="55">
        <f>+(G39+($K$17/10000))-0</f>
        <v>0.71179999999999999</v>
      </c>
      <c r="L39" s="23" t="s">
        <v>40</v>
      </c>
      <c r="M39" s="23"/>
      <c r="N39" s="58"/>
      <c r="O39" s="7" t="s">
        <v>39</v>
      </c>
      <c r="P39" s="61">
        <f t="shared" si="0"/>
        <v>0.70179999999999998</v>
      </c>
      <c r="Q39" s="62">
        <f>+P39+0.04</f>
        <v>0.74180000000000001</v>
      </c>
      <c r="R39" s="73"/>
      <c r="S39" s="55">
        <f>+(P39-($S$17/10000))+0</f>
        <v>0.68679999999999997</v>
      </c>
      <c r="T39" s="55">
        <f>+(P39+($T$17/10000))-0</f>
        <v>0.71679999999999999</v>
      </c>
      <c r="U39" s="23" t="s">
        <v>40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3.5" x14ac:dyDescent="0.35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3.5" x14ac:dyDescent="0.35">
      <c r="A41" s="7" t="s">
        <v>137</v>
      </c>
      <c r="B41" s="31">
        <f>+B23/K41</f>
        <v>199.60965223562812</v>
      </c>
      <c r="C41" s="23">
        <f>+C23/J41</f>
        <v>203.90912326491875</v>
      </c>
      <c r="D41" s="23"/>
      <c r="E41" s="23"/>
      <c r="F41" s="7" t="s">
        <v>87</v>
      </c>
      <c r="G41" s="61">
        <f>POPULATE!G17</f>
        <v>6.7531999999999996</v>
      </c>
      <c r="H41" s="62">
        <f>+G41+0.04</f>
        <v>6.7931999999999997</v>
      </c>
      <c r="I41" s="73"/>
      <c r="J41" s="38">
        <f>+(G41-($J$17/10000))+0</f>
        <v>6.7431999999999999</v>
      </c>
      <c r="K41" s="38">
        <f>+(G41+($K$17/10000))-0</f>
        <v>6.7631999999999994</v>
      </c>
      <c r="L41" s="23" t="s">
        <v>42</v>
      </c>
      <c r="M41" s="23"/>
      <c r="N41" s="58"/>
      <c r="O41" s="7" t="s">
        <v>87</v>
      </c>
      <c r="P41" s="61">
        <f t="shared" si="0"/>
        <v>6.7531999999999996</v>
      </c>
      <c r="Q41" s="62">
        <f>+P41+0.04</f>
        <v>6.7931999999999997</v>
      </c>
      <c r="R41" s="73"/>
      <c r="S41" s="38">
        <f>+(P41-($S$17/10000))+0</f>
        <v>6.7382</v>
      </c>
      <c r="T41" s="38">
        <f>+(P41+($T$17/10000))-0</f>
        <v>6.7681999999999993</v>
      </c>
      <c r="U41" s="23" t="s">
        <v>42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3.5" x14ac:dyDescent="0.35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3.9" x14ac:dyDescent="0.4">
      <c r="A43" s="7" t="s">
        <v>41</v>
      </c>
      <c r="B43" s="31">
        <f>+B23/K43</f>
        <v>199.65393318248371</v>
      </c>
      <c r="C43" s="23">
        <f>+C23/J43</f>
        <v>203.95449219039708</v>
      </c>
      <c r="D43" s="47"/>
      <c r="E43" s="23"/>
      <c r="F43" s="23" t="s">
        <v>146</v>
      </c>
      <c r="G43" s="61">
        <f>POPULATE!G18</f>
        <v>6.7516999999999996</v>
      </c>
      <c r="H43" s="62">
        <f>+G43+0.04</f>
        <v>6.7916999999999996</v>
      </c>
      <c r="I43" s="31"/>
      <c r="J43" s="38">
        <f>+(G43-($J$17/10000))+0</f>
        <v>6.7416999999999998</v>
      </c>
      <c r="K43" s="38">
        <f>+(G43+($K$17/10000))-0</f>
        <v>6.7616999999999994</v>
      </c>
      <c r="L43" s="81"/>
      <c r="M43" s="81"/>
      <c r="N43" s="58"/>
      <c r="O43" s="23" t="s">
        <v>146</v>
      </c>
      <c r="P43" s="61">
        <f t="shared" si="0"/>
        <v>6.7516999999999996</v>
      </c>
      <c r="Q43" s="62">
        <f>+P43+0.04</f>
        <v>6.7916999999999996</v>
      </c>
      <c r="R43" s="31"/>
      <c r="S43" s="38">
        <f>+(P43-($S$17/10000))+0</f>
        <v>6.7366999999999999</v>
      </c>
      <c r="T43" s="38">
        <f>+(P43+($T$17/10000))-0</f>
        <v>6.7666999999999993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x14ac:dyDescent="0.45">
      <c r="G44" s="80"/>
    </row>
    <row r="45" spans="1:35" x14ac:dyDescent="0.4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4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43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3.9" x14ac:dyDescent="0.4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13</v>
      </c>
      <c r="K47" s="55">
        <v>1379.62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3.9" x14ac:dyDescent="0.4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19</v>
      </c>
      <c r="K48" s="55">
        <v>1575.66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3.5" x14ac:dyDescent="0.35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23</v>
      </c>
      <c r="K49" s="55">
        <v>1850.62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3.5" x14ac:dyDescent="0.35">
      <c r="A50" s="23"/>
      <c r="B50" s="23"/>
      <c r="C50" s="23"/>
      <c r="D50" s="23"/>
      <c r="E50" s="77"/>
      <c r="F50" s="87"/>
      <c r="G50" s="77"/>
      <c r="H50" s="77"/>
      <c r="I50" s="58"/>
      <c r="J50" s="64" t="s">
        <v>41</v>
      </c>
      <c r="K50" s="55">
        <v>203.56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3.5" x14ac:dyDescent="0.35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29</v>
      </c>
      <c r="K51" s="55">
        <v>84.53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x14ac:dyDescent="0.45">
      <c r="A52" s="58"/>
      <c r="B52" s="58"/>
      <c r="C52" s="23"/>
      <c r="D52" s="23"/>
      <c r="E52" s="88"/>
      <c r="F52" s="77"/>
      <c r="H52" s="77"/>
      <c r="I52" s="58"/>
      <c r="J52" s="64" t="s">
        <v>20</v>
      </c>
      <c r="K52" s="55">
        <v>8.52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x14ac:dyDescent="0.45">
      <c r="A53" s="58"/>
      <c r="B53" s="58"/>
      <c r="C53" s="23"/>
      <c r="D53" s="23"/>
      <c r="E53" s="88"/>
      <c r="F53" s="77"/>
      <c r="H53" s="77"/>
      <c r="I53" s="58"/>
      <c r="J53" s="145" t="s">
        <v>91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x14ac:dyDescent="0.4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x14ac:dyDescent="0.4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x14ac:dyDescent="0.45">
      <c r="A56" s="58"/>
      <c r="B56" s="58"/>
      <c r="C56" s="23"/>
      <c r="D56" s="23"/>
      <c r="E56" s="88"/>
      <c r="F56" s="77"/>
      <c r="H56" s="77"/>
      <c r="I56" s="58"/>
      <c r="J56" s="97" t="s">
        <v>141</v>
      </c>
      <c r="K56" s="89">
        <f>POPULATE!G19</f>
        <v>1366.1399999999999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x14ac:dyDescent="0.4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x14ac:dyDescent="0.4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3.5" x14ac:dyDescent="0.35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ht="13.9" x14ac:dyDescent="0.4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ht="13.9" x14ac:dyDescent="0.4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x14ac:dyDescent="0.4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x14ac:dyDescent="0.4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x14ac:dyDescent="0.4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x14ac:dyDescent="0.4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x14ac:dyDescent="0.4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x14ac:dyDescent="0.45">
      <c r="B67" s="10"/>
      <c r="E67" s="101"/>
      <c r="G67" s="103"/>
      <c r="P67" s="103"/>
    </row>
    <row r="68" spans="2:35" x14ac:dyDescent="0.45">
      <c r="B68" s="92"/>
      <c r="F68" s="105"/>
      <c r="O68" s="105"/>
    </row>
    <row r="69" spans="2:35" x14ac:dyDescent="0.45">
      <c r="I69" s="58"/>
      <c r="R69" s="58"/>
    </row>
    <row r="80" spans="2:35" x14ac:dyDescent="0.45">
      <c r="W80" s="82"/>
      <c r="X80" s="82"/>
      <c r="Y80" s="82"/>
    </row>
    <row r="81" spans="6:25" x14ac:dyDescent="0.45">
      <c r="W81" s="82"/>
      <c r="X81" s="82"/>
      <c r="Y81" s="82"/>
    </row>
    <row r="82" spans="6:25" x14ac:dyDescent="0.45">
      <c r="W82" s="82"/>
      <c r="X82" s="82"/>
      <c r="Y82" s="82"/>
    </row>
    <row r="83" spans="6:25" s="82" customFormat="1" x14ac:dyDescent="0.45">
      <c r="F83" s="93"/>
      <c r="I83" s="58"/>
      <c r="O83" s="93"/>
      <c r="R83" s="58"/>
      <c r="W83" s="19"/>
      <c r="X83" s="19"/>
      <c r="Y83" s="19"/>
    </row>
    <row r="84" spans="6:25" s="82" customFormat="1" x14ac:dyDescent="0.45">
      <c r="I84" s="58"/>
      <c r="R84" s="58"/>
    </row>
    <row r="85" spans="6:25" s="82" customFormat="1" x14ac:dyDescent="0.45">
      <c r="I85" s="58"/>
      <c r="R85" s="58"/>
      <c r="W85" s="19"/>
      <c r="X85" s="19"/>
      <c r="Y85" s="19"/>
    </row>
    <row r="87" spans="6:25" s="82" customFormat="1" x14ac:dyDescent="0.45">
      <c r="I87" s="58"/>
      <c r="R87" s="58"/>
    </row>
    <row r="88" spans="6:25" x14ac:dyDescent="0.45">
      <c r="W88" s="82"/>
      <c r="X88" s="82"/>
      <c r="Y88" s="82"/>
    </row>
    <row r="90" spans="6:25" s="82" customFormat="1" x14ac:dyDescent="0.45">
      <c r="I90" s="94"/>
      <c r="R90" s="94"/>
    </row>
    <row r="91" spans="6:25" s="82" customFormat="1" x14ac:dyDescent="0.45">
      <c r="I91" s="58"/>
      <c r="R91" s="58"/>
      <c r="W91" s="19"/>
      <c r="X91" s="19"/>
      <c r="Y91" s="19"/>
    </row>
    <row r="93" spans="6:25" s="82" customFormat="1" x14ac:dyDescent="0.45">
      <c r="I93" s="95"/>
      <c r="R93" s="95"/>
      <c r="W93" s="19"/>
      <c r="X93" s="19"/>
      <c r="Y93" s="19"/>
    </row>
  </sheetData>
  <sheetProtection algorithmName="SHA-512" hashValue="JFeBkvGCsJhloLASLw+PsT8DalMgVldYMl112bM8QvbCxFY1dXGmjdBR427CxaJpIcDX/X8Ki3iVcN7sQq0VCw==" saltValue="twAoNn++ov0Gb7VK0fNoSw==" spinCount="100000" sheet="1" objects="1" scenarios="1"/>
  <mergeCells count="7">
    <mergeCell ref="J53:K53"/>
    <mergeCell ref="S46:T46"/>
    <mergeCell ref="F19:K19"/>
    <mergeCell ref="O19:T19"/>
    <mergeCell ref="W20:Y20"/>
    <mergeCell ref="W39:Y39"/>
    <mergeCell ref="J46:K46"/>
  </mergeCells>
  <phoneticPr fontId="5" type="noConversion"/>
  <conditionalFormatting sqref="B23">
    <cfRule type="cellIs" dxfId="115" priority="3" operator="notBetween">
      <formula>$K$56*0.98</formula>
      <formula>$K$56*1.02</formula>
    </cfRule>
  </conditionalFormatting>
  <conditionalFormatting sqref="C23">
    <cfRule type="cellIs" dxfId="114" priority="4" operator="notBetween">
      <formula>$K$56*0.98</formula>
      <formula>$K$56*1.02</formula>
    </cfRule>
  </conditionalFormatting>
  <conditionalFormatting sqref="C1:D1">
    <cfRule type="iconSet" priority="32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  <cfRule type="iconSet" priority="2535">
      <iconSet iconSet="3Signs">
        <cfvo type="percent" val="0"/>
        <cfvo type="percent" val="33"/>
        <cfvo type="percent" val="67"/>
      </iconSet>
    </cfRule>
    <cfRule type="iconSet" priority="2536">
      <iconSet iconSet="3Signs">
        <cfvo type="percent" val="0"/>
        <cfvo type="percent" val="33"/>
        <cfvo type="percent" val="67"/>
      </iconSet>
    </cfRule>
    <cfRule type="iconSet" priority="2537">
      <iconSet iconSet="3Signs">
        <cfvo type="percent" val="0"/>
        <cfvo type="percent" val="33"/>
        <cfvo type="percent" val="67"/>
      </iconSet>
    </cfRule>
    <cfRule type="iconSet" priority="2538">
      <iconSet iconSet="3Signs">
        <cfvo type="percent" val="0"/>
        <cfvo type="percent" val="33"/>
        <cfvo type="percent" val="67"/>
      </iconSet>
    </cfRule>
    <cfRule type="iconSet" priority="2539">
      <iconSet iconSet="3Signs">
        <cfvo type="percent" val="0"/>
        <cfvo type="percent" val="33"/>
        <cfvo type="percent" val="67"/>
      </iconSet>
    </cfRule>
    <cfRule type="iconSet" priority="2540">
      <iconSet iconSet="3Signs">
        <cfvo type="percent" val="0"/>
        <cfvo type="percent" val="33"/>
        <cfvo type="percent" val="67"/>
      </iconSet>
    </cfRule>
    <cfRule type="iconSet" priority="2541">
      <iconSet iconSet="3Signs">
        <cfvo type="percent" val="0"/>
        <cfvo type="percent" val="33"/>
        <cfvo type="percent" val="67"/>
      </iconSet>
    </cfRule>
    <cfRule type="iconSet" priority="2542">
      <iconSet iconSet="3Signs">
        <cfvo type="percent" val="0"/>
        <cfvo type="percent" val="33"/>
        <cfvo type="percent" val="67"/>
      </iconSet>
    </cfRule>
    <cfRule type="iconSet" priority="2543">
      <iconSet iconSet="3Signs">
        <cfvo type="percent" val="0"/>
        <cfvo type="percent" val="33"/>
        <cfvo type="percent" val="67"/>
      </iconSet>
    </cfRule>
    <cfRule type="iconSet" priority="2544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2789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113" priority="33" operator="lessThan">
      <formula>0.6</formula>
    </cfRule>
    <cfRule type="cellIs" dxfId="112" priority="34" operator="greaterThan">
      <formula>0.7</formula>
    </cfRule>
  </conditionalFormatting>
  <conditionalFormatting sqref="G41">
    <cfRule type="cellIs" dxfId="111" priority="30" operator="lessThan">
      <formula>6.5</formula>
    </cfRule>
    <cfRule type="cellIs" dxfId="110" priority="31" operator="greaterThan">
      <formula>7.5</formula>
    </cfRule>
  </conditionalFormatting>
  <conditionalFormatting sqref="G43">
    <cfRule type="cellIs" dxfId="109" priority="2" operator="greaterThan">
      <formula>7.5</formula>
    </cfRule>
    <cfRule type="cellIs" dxfId="108" priority="1" operator="lessThan">
      <formula>6.5</formula>
    </cfRule>
  </conditionalFormatting>
  <conditionalFormatting sqref="J25">
    <cfRule type="cellIs" dxfId="107" priority="49" operator="lessThan">
      <formula>1</formula>
    </cfRule>
    <cfRule type="cellIs" dxfId="106" priority="50" operator="greaterThan">
      <formula>1.2</formula>
    </cfRule>
  </conditionalFormatting>
  <conditionalFormatting sqref="J27">
    <cfRule type="cellIs" dxfId="105" priority="47" operator="lessThan">
      <formula>140</formula>
    </cfRule>
  </conditionalFormatting>
  <conditionalFormatting sqref="J29">
    <cfRule type="cellIs" dxfId="104" priority="45" operator="lessThan">
      <formula>1.05</formula>
    </cfRule>
    <cfRule type="cellIs" dxfId="103" priority="46" operator="greaterThan">
      <formula>1.4</formula>
    </cfRule>
  </conditionalFormatting>
  <conditionalFormatting sqref="J31">
    <cfRule type="cellIs" dxfId="102" priority="43" operator="lessThan">
      <formula>0.7</formula>
    </cfRule>
    <cfRule type="cellIs" dxfId="101" priority="44" operator="greaterThan">
      <formula>1</formula>
    </cfRule>
  </conditionalFormatting>
  <conditionalFormatting sqref="J33">
    <cfRule type="cellIs" dxfId="100" priority="41" operator="lessThan">
      <formula>15</formula>
    </cfRule>
    <cfRule type="cellIs" dxfId="99" priority="42" operator="greaterThan">
      <formula>19</formula>
    </cfRule>
  </conditionalFormatting>
  <conditionalFormatting sqref="J35">
    <cfRule type="cellIs" dxfId="98" priority="39" operator="lessThan">
      <formula>6</formula>
    </cfRule>
    <cfRule type="cellIs" dxfId="97" priority="40" operator="greaterThan">
      <formula>7.5</formula>
    </cfRule>
  </conditionalFormatting>
  <conditionalFormatting sqref="J37">
    <cfRule type="cellIs" dxfId="96" priority="37" operator="lessThan">
      <formula>1.1</formula>
    </cfRule>
    <cfRule type="cellIs" dxfId="95" priority="38" operator="greaterThan">
      <formula>1.5</formula>
    </cfRule>
  </conditionalFormatting>
  <conditionalFormatting sqref="J39">
    <cfRule type="cellIs" dxfId="94" priority="36" operator="greaterThan">
      <formula>0.72</formula>
    </cfRule>
  </conditionalFormatting>
  <conditionalFormatting sqref="P44">
    <cfRule type="cellIs" dxfId="93" priority="5" operator="lessThan">
      <formula>0.82</formula>
    </cfRule>
    <cfRule type="cellIs" dxfId="92" priority="6" operator="greaterThan">
      <formula>0.88</formula>
    </cfRule>
  </conditionalFormatting>
  <conditionalFormatting sqref="S25">
    <cfRule type="cellIs" dxfId="91" priority="26" operator="lessThan">
      <formula>0.9</formula>
    </cfRule>
    <cfRule type="cellIs" dxfId="90" priority="27" operator="greaterThan">
      <formula>1.2</formula>
    </cfRule>
  </conditionalFormatting>
  <conditionalFormatting sqref="S27">
    <cfRule type="cellIs" dxfId="89" priority="24" operator="lessThan">
      <formula>145</formula>
    </cfRule>
    <cfRule type="cellIs" dxfId="88" priority="25" operator="greaterThan">
      <formula>165</formula>
    </cfRule>
  </conditionalFormatting>
  <conditionalFormatting sqref="S29">
    <cfRule type="cellIs" dxfId="87" priority="22" operator="lessThan">
      <formula>1.05</formula>
    </cfRule>
    <cfRule type="cellIs" dxfId="86" priority="23" operator="greaterThan">
      <formula>1.4</formula>
    </cfRule>
  </conditionalFormatting>
  <conditionalFormatting sqref="S31">
    <cfRule type="cellIs" dxfId="85" priority="20" operator="lessThan">
      <formula>0.71</formula>
    </cfRule>
    <cfRule type="cellIs" dxfId="84" priority="21" operator="greaterThan">
      <formula>0.9</formula>
    </cfRule>
  </conditionalFormatting>
  <conditionalFormatting sqref="S33">
    <cfRule type="cellIs" dxfId="83" priority="18" operator="lessThan">
      <formula>15</formula>
    </cfRule>
    <cfRule type="cellIs" dxfId="82" priority="19" operator="greaterThan">
      <formula>19</formula>
    </cfRule>
  </conditionalFormatting>
  <conditionalFormatting sqref="S35">
    <cfRule type="cellIs" dxfId="81" priority="16" operator="lessThan">
      <formula>6</formula>
    </cfRule>
    <cfRule type="cellIs" dxfId="80" priority="17" operator="greaterThan">
      <formula>7.5</formula>
    </cfRule>
  </conditionalFormatting>
  <conditionalFormatting sqref="S37">
    <cfRule type="cellIs" dxfId="79" priority="14" operator="lessThan">
      <formula>1.1</formula>
    </cfRule>
    <cfRule type="cellIs" dxfId="78" priority="15" operator="greaterThan">
      <formula>1.5</formula>
    </cfRule>
  </conditionalFormatting>
  <conditionalFormatting sqref="S39">
    <cfRule type="cellIs" dxfId="77" priority="13" operator="greaterThan">
      <formula>0.69</formula>
    </cfRule>
  </conditionalFormatting>
  <pageMargins left="0.74803149606299202" right="0.74803149606299202" top="0.98425196850393704" bottom="0.98425196850393704" header="0.511811023622047" footer="0.511811023622047"/>
  <pageSetup scale="37" orientation="landscape" r:id="rId1"/>
  <headerFooter alignWithMargins="0">
    <oddFooter>&amp;L&amp;1#&amp;"Calibri"&amp;10&amp;K000000Classified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5CA9-0276-4DEC-B854-AA9C65608180}">
  <sheetPr>
    <tabColor theme="0"/>
  </sheetPr>
  <dimension ref="A1:U160"/>
  <sheetViews>
    <sheetView topLeftCell="B135" workbookViewId="0">
      <selection activeCell="M163" sqref="M163"/>
    </sheetView>
  </sheetViews>
  <sheetFormatPr defaultColWidth="9" defaultRowHeight="12.75" x14ac:dyDescent="0.35"/>
  <cols>
    <col min="1" max="1" width="11.46484375" style="134" hidden="1" customWidth="1"/>
    <col min="2" max="2" width="16.265625" style="134" customWidth="1"/>
    <col min="3" max="3" width="12.1328125" style="134" hidden="1" customWidth="1"/>
    <col min="4" max="4" width="15.73046875" style="134" hidden="1" customWidth="1"/>
    <col min="5" max="5" width="18.53125" style="134" hidden="1" customWidth="1"/>
    <col min="6" max="6" width="13.6640625" style="134" bestFit="1" customWidth="1"/>
    <col min="7" max="7" width="9" style="134"/>
    <col min="8" max="9" width="0" style="134" hidden="1" customWidth="1"/>
    <col min="10" max="10" width="9" style="134"/>
    <col min="11" max="11" width="9.3984375" style="134" bestFit="1" customWidth="1"/>
    <col min="12" max="16384" width="9" style="134"/>
  </cols>
  <sheetData>
    <row r="1" spans="1:21" ht="26.25" x14ac:dyDescent="0.4">
      <c r="A1" s="135" t="s">
        <v>262</v>
      </c>
      <c r="B1" s="135" t="s">
        <v>261</v>
      </c>
      <c r="C1" s="136" t="s">
        <v>260</v>
      </c>
      <c r="D1" s="136" t="s">
        <v>263</v>
      </c>
      <c r="E1" s="137" t="s">
        <v>45</v>
      </c>
      <c r="F1" s="138" t="s">
        <v>44</v>
      </c>
      <c r="G1" s="139"/>
      <c r="H1" s="139"/>
      <c r="I1" s="139"/>
      <c r="J1" s="139"/>
      <c r="K1" s="135" t="s">
        <v>46</v>
      </c>
      <c r="L1" s="140">
        <f>POPULATE!H7</f>
        <v>1375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.15" x14ac:dyDescent="0.4">
      <c r="A2" s="135">
        <v>414</v>
      </c>
      <c r="B2" s="135" t="s">
        <v>259</v>
      </c>
      <c r="C2" s="142">
        <f>VLOOKUP(A2,[1]Sheet1!$A:$B,2,FALSE)</f>
        <v>0.30769999999999997</v>
      </c>
      <c r="D2" s="142">
        <f t="shared" ref="D2:D4" si="0">C2*0.01</f>
        <v>3.0769999999999999E-3</v>
      </c>
      <c r="E2" s="141">
        <f>C2-D2</f>
        <v>0.30462299999999998</v>
      </c>
      <c r="F2" s="143">
        <f>E2</f>
        <v>0.30462299999999998</v>
      </c>
      <c r="G2" s="139"/>
      <c r="H2" s="144">
        <f>(1/E2)-(1/C2)</f>
        <v>3.2827462141729047E-2</v>
      </c>
      <c r="I2" s="144">
        <f>H2*1000</f>
        <v>32.827462141729043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.15" x14ac:dyDescent="0.4">
      <c r="A3" s="135">
        <v>48</v>
      </c>
      <c r="B3" s="135" t="s">
        <v>258</v>
      </c>
      <c r="C3" s="142">
        <f>VLOOKUP(A3,[1]Sheet1!$A:$B,2,FALSE)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.15" x14ac:dyDescent="0.4">
      <c r="A4" s="135">
        <v>512</v>
      </c>
      <c r="B4" s="135" t="s">
        <v>257</v>
      </c>
      <c r="C4" s="142">
        <f>VLOOKUP(A4,[1]Sheet1!$A:$B,2,FALSE)</f>
        <v>0.38513999999999998</v>
      </c>
      <c r="D4" s="142">
        <f t="shared" si="0"/>
        <v>3.8514E-3</v>
      </c>
      <c r="E4" s="141">
        <f t="shared" si="1"/>
        <v>0.38128859999999998</v>
      </c>
      <c r="F4" s="143">
        <f t="shared" si="2"/>
        <v>0.38128859999999998</v>
      </c>
      <c r="G4" s="139"/>
      <c r="H4" s="144">
        <f t="shared" si="3"/>
        <v>2.6226852835358638E-2</v>
      </c>
      <c r="I4" s="144">
        <f t="shared" si="4"/>
        <v>26.226852835358638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.15" x14ac:dyDescent="0.4">
      <c r="A5" s="135">
        <v>400</v>
      </c>
      <c r="B5" s="135" t="s">
        <v>256</v>
      </c>
      <c r="C5" s="142">
        <f>VLOOKUP(A5,[1]Sheet1!$A:$B,2,FALSE)</f>
        <v>0.71</v>
      </c>
      <c r="D5" s="142">
        <f>C5*0.01</f>
        <v>7.0999999999999995E-3</v>
      </c>
      <c r="E5" s="141">
        <f t="shared" si="1"/>
        <v>0.70289999999999997</v>
      </c>
      <c r="F5" s="143">
        <f t="shared" si="2"/>
        <v>0.70289999999999997</v>
      </c>
      <c r="G5" s="139"/>
      <c r="H5" s="144">
        <f t="shared" si="3"/>
        <v>1.4226774790154995E-2</v>
      </c>
      <c r="I5" s="144">
        <f t="shared" si="4"/>
        <v>14.226774790154995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.15" x14ac:dyDescent="0.4">
      <c r="A6" s="135">
        <v>826</v>
      </c>
      <c r="B6" s="135" t="s">
        <v>49</v>
      </c>
      <c r="C6" s="142">
        <f>VLOOKUP(A6,[1]Sheet1!$A:$B,2,FALSE)</f>
        <v>0.74521199999999999</v>
      </c>
      <c r="D6" s="142">
        <f>C6*0.015</f>
        <v>1.1178179999999999E-2</v>
      </c>
      <c r="E6" s="141">
        <f t="shared" si="1"/>
        <v>0.73403381999999995</v>
      </c>
      <c r="F6" s="143">
        <f t="shared" si="2"/>
        <v>0.73403381999999995</v>
      </c>
      <c r="G6" s="139"/>
      <c r="H6" s="144">
        <f t="shared" si="3"/>
        <v>2.0435025732193246E-2</v>
      </c>
      <c r="I6" s="144">
        <f t="shared" si="4"/>
        <v>20.435025732193246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.15" x14ac:dyDescent="0.4">
      <c r="A7" s="135">
        <v>654</v>
      </c>
      <c r="B7" s="135" t="s">
        <v>255</v>
      </c>
      <c r="C7" s="142">
        <f>VLOOKUP(A7,[1]Sheet1!$A:$B,2,FALSE)</f>
        <v>0.74521199999999999</v>
      </c>
      <c r="D7" s="142">
        <f t="shared" ref="D7:D11" si="5">C7*0.015</f>
        <v>1.1178179999999999E-2</v>
      </c>
      <c r="E7" s="141">
        <f t="shared" si="1"/>
        <v>0.73403381999999995</v>
      </c>
      <c r="F7" s="143">
        <f t="shared" si="2"/>
        <v>0.73403381999999995</v>
      </c>
      <c r="G7" s="139"/>
      <c r="H7" s="144">
        <f t="shared" si="3"/>
        <v>2.0435025732193246E-2</v>
      </c>
      <c r="I7" s="144">
        <f t="shared" si="4"/>
        <v>20.435025732193246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.15" x14ac:dyDescent="0.4">
      <c r="A8" s="135">
        <v>292</v>
      </c>
      <c r="B8" s="135" t="s">
        <v>254</v>
      </c>
      <c r="C8" s="142">
        <f>VLOOKUP(A8,[1]Sheet1!$A:$B,2,FALSE)</f>
        <v>0.74521199999999999</v>
      </c>
      <c r="D8" s="142">
        <f t="shared" si="5"/>
        <v>1.1178179999999999E-2</v>
      </c>
      <c r="E8" s="141">
        <f t="shared" si="1"/>
        <v>0.73403381999999995</v>
      </c>
      <c r="F8" s="143">
        <f t="shared" si="2"/>
        <v>0.73403381999999995</v>
      </c>
      <c r="G8" s="139"/>
      <c r="H8" s="144">
        <f t="shared" si="3"/>
        <v>2.0435025732193246E-2</v>
      </c>
      <c r="I8" s="144">
        <f t="shared" si="4"/>
        <v>20.435025732193246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.15" x14ac:dyDescent="0.4">
      <c r="A9" s="135">
        <v>238</v>
      </c>
      <c r="B9" s="135" t="s">
        <v>253</v>
      </c>
      <c r="C9" s="142">
        <f>VLOOKUP(A9,[1]Sheet1!$A:$B,2,FALSE)</f>
        <v>0.74521199999999999</v>
      </c>
      <c r="D9" s="142">
        <f t="shared" si="5"/>
        <v>1.1178179999999999E-2</v>
      </c>
      <c r="E9" s="141">
        <f t="shared" si="1"/>
        <v>0.73403381999999995</v>
      </c>
      <c r="F9" s="143">
        <f t="shared" si="2"/>
        <v>0.73403381999999995</v>
      </c>
      <c r="G9" s="139"/>
      <c r="H9" s="144">
        <f t="shared" si="3"/>
        <v>2.0435025732193246E-2</v>
      </c>
      <c r="I9" s="144">
        <f t="shared" si="4"/>
        <v>20.435025732193246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.15" x14ac:dyDescent="0.4">
      <c r="A10" s="135">
        <v>756</v>
      </c>
      <c r="B10" s="135" t="s">
        <v>50</v>
      </c>
      <c r="C10" s="142">
        <f>VLOOKUP(A10,[1]Sheet1!$A:$B,2,FALSE)</f>
        <v>0.81179999999999997</v>
      </c>
      <c r="D10" s="142">
        <f t="shared" si="5"/>
        <v>1.2176999999999999E-2</v>
      </c>
      <c r="E10" s="141">
        <f t="shared" si="1"/>
        <v>0.79962299999999997</v>
      </c>
      <c r="F10" s="143">
        <f t="shared" si="2"/>
        <v>0.79962299999999997</v>
      </c>
      <c r="G10" s="139"/>
      <c r="H10" s="144">
        <f t="shared" si="3"/>
        <v>1.8758840103398677E-2</v>
      </c>
      <c r="I10" s="144">
        <f t="shared" si="4"/>
        <v>18.758840103398676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.15" x14ac:dyDescent="0.4">
      <c r="A11" s="135">
        <v>136</v>
      </c>
      <c r="B11" s="135" t="s">
        <v>252</v>
      </c>
      <c r="C11" s="142">
        <f>VLOOKUP(A11,[1]Sheet1!$A:$B,2,FALSE)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.15" x14ac:dyDescent="0.4">
      <c r="A12" s="135">
        <v>978</v>
      </c>
      <c r="B12" s="135" t="s">
        <v>47</v>
      </c>
      <c r="C12" s="142">
        <f>VLOOKUP(A12,[1]Sheet1!$A:$B,2,FALSE)</f>
        <v>0.86963999999999997</v>
      </c>
      <c r="D12" s="142">
        <f t="shared" ref="D12:D28" si="6">C12*0.025</f>
        <v>2.1741E-2</v>
      </c>
      <c r="E12" s="141">
        <f t="shared" si="1"/>
        <v>0.84789899999999996</v>
      </c>
      <c r="F12" s="143">
        <f t="shared" si="2"/>
        <v>0.84789899999999996</v>
      </c>
      <c r="G12" s="139"/>
      <c r="H12" s="144">
        <f t="shared" si="3"/>
        <v>2.9484643807812017E-2</v>
      </c>
      <c r="I12" s="144">
        <f t="shared" si="4"/>
        <v>29.484643807812017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.15" x14ac:dyDescent="0.4">
      <c r="A13" s="135">
        <v>590</v>
      </c>
      <c r="B13" s="135" t="s">
        <v>251</v>
      </c>
      <c r="C13" s="142">
        <f>VLOOKUP(A13,[1]Sheet1!$A:$B,2,FALSE)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.15" x14ac:dyDescent="0.4">
      <c r="A14" s="135">
        <v>44</v>
      </c>
      <c r="B14" s="135" t="s">
        <v>250</v>
      </c>
      <c r="C14" s="142">
        <f>VLOOKUP(A14,[1]Sheet1!$A:$B,2,FALSE)</f>
        <v>1</v>
      </c>
      <c r="D14" s="142">
        <f t="shared" si="6"/>
        <v>2.5000000000000001E-2</v>
      </c>
      <c r="E14" s="141">
        <f t="shared" ref="E14:E1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.15" x14ac:dyDescent="0.4">
      <c r="A15" s="135">
        <v>60</v>
      </c>
      <c r="B15" s="135" t="s">
        <v>249</v>
      </c>
      <c r="C15" s="142">
        <f>VLOOKUP(A15,[1]Sheet1!$A:$B,2,FALSE)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.15" x14ac:dyDescent="0.4">
      <c r="A16" s="135">
        <v>702</v>
      </c>
      <c r="B16" s="135" t="s">
        <v>66</v>
      </c>
      <c r="C16" s="142">
        <f>VLOOKUP(A16,[1]Sheet1!$A:$B,2,FALSE)</f>
        <v>1.2835000000000001</v>
      </c>
      <c r="D16" s="142">
        <f t="shared" si="6"/>
        <v>3.2087500000000005E-2</v>
      </c>
      <c r="E16" s="141">
        <f>C16-D16</f>
        <v>1.2514125</v>
      </c>
      <c r="F16" s="143">
        <f t="shared" si="2"/>
        <v>1.2514125</v>
      </c>
      <c r="G16" s="139"/>
      <c r="H16" s="144">
        <f t="shared" si="3"/>
        <v>1.9977425509174696E-2</v>
      </c>
      <c r="I16" s="144">
        <f t="shared" si="4"/>
        <v>19.977425509174694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.15" x14ac:dyDescent="0.4">
      <c r="A17" s="135">
        <v>96</v>
      </c>
      <c r="B17" s="135" t="s">
        <v>248</v>
      </c>
      <c r="C17" s="142">
        <f>VLOOKUP(A17,[1]Sheet1!$A:$B,2,FALSE)</f>
        <v>1.2835000000000001</v>
      </c>
      <c r="D17" s="142">
        <f t="shared" si="6"/>
        <v>3.2087500000000005E-2</v>
      </c>
      <c r="E17" s="141">
        <f t="shared" si="7"/>
        <v>1.2514125</v>
      </c>
      <c r="F17" s="143">
        <f t="shared" si="2"/>
        <v>1.2514125</v>
      </c>
      <c r="G17" s="139"/>
      <c r="H17" s="144">
        <f t="shared" si="3"/>
        <v>1.9977425509174696E-2</v>
      </c>
      <c r="I17" s="144">
        <f t="shared" si="4"/>
        <v>19.977425509174694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.15" x14ac:dyDescent="0.4">
      <c r="A18" s="135">
        <v>124</v>
      </c>
      <c r="B18" s="135" t="s">
        <v>53</v>
      </c>
      <c r="C18" s="142">
        <f>VLOOKUP(A18,[1]Sheet1!$A:$B,2,FALSE)</f>
        <v>1.4052</v>
      </c>
      <c r="D18" s="142">
        <f t="shared" si="6"/>
        <v>3.5130000000000002E-2</v>
      </c>
      <c r="E18" s="141">
        <f t="shared" ref="E18" si="8">C18-D18</f>
        <v>1.3700699999999999</v>
      </c>
      <c r="F18" s="143">
        <f t="shared" si="2"/>
        <v>1.3700699999999999</v>
      </c>
      <c r="G18" s="139"/>
      <c r="H18" s="144">
        <f t="shared" si="3"/>
        <v>1.8247242841606615E-2</v>
      </c>
      <c r="I18" s="144">
        <f t="shared" si="4"/>
        <v>18.247242841606614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.15" x14ac:dyDescent="0.4">
      <c r="A19" s="135">
        <v>36</v>
      </c>
      <c r="B19" s="135" t="s">
        <v>54</v>
      </c>
      <c r="C19" s="142">
        <f>VLOOKUP(A19,[1]Sheet1!$A:$B,2,FALSE)</f>
        <v>1.4322539999999999</v>
      </c>
      <c r="D19" s="142">
        <f t="shared" si="6"/>
        <v>3.5806350000000001E-2</v>
      </c>
      <c r="E19" s="141">
        <f t="shared" ref="E19:E77" si="9">C19-D19</f>
        <v>1.3964476499999998</v>
      </c>
      <c r="F19" s="143">
        <f t="shared" si="2"/>
        <v>1.3964476499999998</v>
      </c>
      <c r="G19" s="139"/>
      <c r="H19" s="144">
        <f t="shared" si="3"/>
        <v>1.7902568707104827E-2</v>
      </c>
      <c r="I19" s="144">
        <f t="shared" si="4"/>
        <v>17.902568707104827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.15" x14ac:dyDescent="0.4">
      <c r="A20" s="135">
        <v>944</v>
      </c>
      <c r="B20" s="135" t="s">
        <v>247</v>
      </c>
      <c r="C20" s="142">
        <f>VLOOKUP(A20,[1]Sheet1!$A:$B,2,FALSE)</f>
        <v>1.7</v>
      </c>
      <c r="D20" s="142">
        <f t="shared" si="6"/>
        <v>4.2500000000000003E-2</v>
      </c>
      <c r="E20" s="141">
        <f t="shared" si="9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.15" x14ac:dyDescent="0.4">
      <c r="A21" s="135">
        <v>977</v>
      </c>
      <c r="B21" s="135" t="s">
        <v>246</v>
      </c>
      <c r="C21" s="142">
        <f>VLOOKUP(A21,[1]Sheet1!$A:$B,2,FALSE)</f>
        <v>1.700868</v>
      </c>
      <c r="D21" s="142">
        <f t="shared" si="6"/>
        <v>4.2521700000000003E-2</v>
      </c>
      <c r="E21" s="141">
        <f t="shared" si="9"/>
        <v>1.6583463000000001</v>
      </c>
      <c r="F21" s="143">
        <f t="shared" si="2"/>
        <v>1.6583463000000001</v>
      </c>
      <c r="G21" s="139"/>
      <c r="H21" s="144">
        <f t="shared" si="3"/>
        <v>1.5075259009532549E-2</v>
      </c>
      <c r="I21" s="144">
        <f t="shared" si="4"/>
        <v>15.075259009532548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.15" x14ac:dyDescent="0.4">
      <c r="A22" s="135">
        <v>554</v>
      </c>
      <c r="B22" s="135" t="s">
        <v>245</v>
      </c>
      <c r="C22" s="142">
        <f>VLOOKUP(A22,[1]Sheet1!$A:$B,2,FALSE)</f>
        <v>1.7067749999999999</v>
      </c>
      <c r="D22" s="142">
        <f t="shared" si="6"/>
        <v>4.2669375000000002E-2</v>
      </c>
      <c r="E22" s="141">
        <f t="shared" si="9"/>
        <v>1.6641056249999999</v>
      </c>
      <c r="F22" s="143">
        <f t="shared" si="2"/>
        <v>1.6641056249999999</v>
      </c>
      <c r="G22" s="139"/>
      <c r="H22" s="144">
        <f t="shared" si="3"/>
        <v>1.5023084847754165E-2</v>
      </c>
      <c r="I22" s="144">
        <f t="shared" si="4"/>
        <v>15.023084847754165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.15" x14ac:dyDescent="0.4">
      <c r="A23" s="135">
        <v>533</v>
      </c>
      <c r="B23" s="135" t="s">
        <v>244</v>
      </c>
      <c r="C23" s="142">
        <f>VLOOKUP(A23,[1]Sheet1!$A:$B,2,FALSE)</f>
        <v>1.79</v>
      </c>
      <c r="D23" s="142">
        <f t="shared" si="6"/>
        <v>4.4750000000000005E-2</v>
      </c>
      <c r="E23" s="141">
        <f t="shared" si="9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.15" x14ac:dyDescent="0.4">
      <c r="A24" s="135">
        <v>532</v>
      </c>
      <c r="B24" s="135" t="s">
        <v>243</v>
      </c>
      <c r="C24" s="142">
        <f>VLOOKUP(A24,[1]Sheet1!$A:$B,2,FALSE)</f>
        <v>1.79</v>
      </c>
      <c r="D24" s="142">
        <f t="shared" si="6"/>
        <v>4.4750000000000005E-2</v>
      </c>
      <c r="E24" s="141">
        <f t="shared" si="9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.15" x14ac:dyDescent="0.4">
      <c r="A25" s="135">
        <v>52</v>
      </c>
      <c r="B25" s="135" t="s">
        <v>242</v>
      </c>
      <c r="C25" s="142">
        <f>VLOOKUP(A25,[1]Sheet1!$A:$B,2,FALSE)</f>
        <v>1.99</v>
      </c>
      <c r="D25" s="142">
        <f t="shared" si="6"/>
        <v>4.9750000000000003E-2</v>
      </c>
      <c r="E25" s="141">
        <f t="shared" si="9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.15" x14ac:dyDescent="0.4">
      <c r="A26" s="135">
        <v>84</v>
      </c>
      <c r="B26" s="135" t="s">
        <v>241</v>
      </c>
      <c r="C26" s="142">
        <f>VLOOKUP(A26,[1]Sheet1!$A:$B,2,FALSE)</f>
        <v>2</v>
      </c>
      <c r="D26" s="142">
        <f t="shared" si="6"/>
        <v>0.05</v>
      </c>
      <c r="E26" s="141">
        <f t="shared" si="9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.15" x14ac:dyDescent="0.4">
      <c r="A27" s="135">
        <v>242</v>
      </c>
      <c r="B27" s="135" t="s">
        <v>240</v>
      </c>
      <c r="C27" s="142">
        <f>VLOOKUP(A27,[1]Sheet1!$A:$B,2,FALSE)</f>
        <v>2.1946086999999999</v>
      </c>
      <c r="D27" s="142">
        <f t="shared" si="6"/>
        <v>5.4865217500000001E-2</v>
      </c>
      <c r="E27" s="141">
        <f t="shared" si="9"/>
        <v>2.1397434824999997</v>
      </c>
      <c r="F27" s="143">
        <f t="shared" si="2"/>
        <v>2.1397434824999997</v>
      </c>
      <c r="G27" s="139"/>
      <c r="H27" s="144">
        <f t="shared" si="3"/>
        <v>1.1683643485522366E-2</v>
      </c>
      <c r="I27" s="144">
        <f t="shared" si="4"/>
        <v>11.683643485522365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.15" x14ac:dyDescent="0.4">
      <c r="A28" s="135">
        <v>776</v>
      </c>
      <c r="B28" s="135" t="s">
        <v>239</v>
      </c>
      <c r="C28" s="142">
        <f>VLOOKUP(A28,[1]Sheet1!$A:$B,2,FALSE)</f>
        <v>2.3144743000000001</v>
      </c>
      <c r="D28" s="142">
        <f t="shared" si="6"/>
        <v>5.7861857500000002E-2</v>
      </c>
      <c r="E28" s="141">
        <f t="shared" si="9"/>
        <v>2.2566124425000003</v>
      </c>
      <c r="F28" s="143">
        <f t="shared" si="2"/>
        <v>2.2566124425000003</v>
      </c>
      <c r="G28" s="139"/>
      <c r="H28" s="144">
        <f t="shared" si="3"/>
        <v>1.1078552758622351E-2</v>
      </c>
      <c r="I28" s="144">
        <f t="shared" si="4"/>
        <v>11.078552758622351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.15" x14ac:dyDescent="0.4">
      <c r="A29" s="135">
        <v>981</v>
      </c>
      <c r="B29" s="135" t="s">
        <v>238</v>
      </c>
      <c r="C29" s="142">
        <f>VLOOKUP(A29,[1]Sheet1!$A:$B,2,FALSE)</f>
        <v>2.5880000000000001</v>
      </c>
      <c r="D29" s="142">
        <f>C29*0.03</f>
        <v>7.7640000000000001E-2</v>
      </c>
      <c r="E29" s="141">
        <f t="shared" si="9"/>
        <v>2.5103599999999999</v>
      </c>
      <c r="F29" s="143">
        <f t="shared" si="2"/>
        <v>2.5103599999999999</v>
      </c>
      <c r="G29" s="139"/>
      <c r="H29" s="144">
        <f t="shared" si="3"/>
        <v>1.1950477222390454E-2</v>
      </c>
      <c r="I29" s="144">
        <f t="shared" si="4"/>
        <v>11.950477222390454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.15" x14ac:dyDescent="0.4">
      <c r="A30" s="135">
        <v>882</v>
      </c>
      <c r="B30" s="135" t="s">
        <v>237</v>
      </c>
      <c r="C30" s="142">
        <f>VLOOKUP(A30,[1]Sheet1!$A:$B,2,FALSE)</f>
        <v>2.6718828999999999</v>
      </c>
      <c r="D30" s="142">
        <f t="shared" ref="D30:D34" si="10">C30*0.03</f>
        <v>8.0156486999999998E-2</v>
      </c>
      <c r="E30" s="141">
        <f t="shared" si="9"/>
        <v>2.591726413</v>
      </c>
      <c r="F30" s="143">
        <f t="shared" si="2"/>
        <v>2.591726413</v>
      </c>
      <c r="G30" s="139"/>
      <c r="H30" s="144">
        <f t="shared" si="3"/>
        <v>1.1575295852803424E-2</v>
      </c>
      <c r="I30" s="144">
        <f t="shared" si="4"/>
        <v>11.575295852803425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.15" x14ac:dyDescent="0.4">
      <c r="A31" s="135">
        <v>951</v>
      </c>
      <c r="B31" s="135" t="s">
        <v>78</v>
      </c>
      <c r="C31" s="142">
        <f>VLOOKUP(A31,[1]Sheet1!$A:$B,2,FALSE)</f>
        <v>2.6882000000000001</v>
      </c>
      <c r="D31" s="142">
        <f t="shared" si="10"/>
        <v>8.0645999999999995E-2</v>
      </c>
      <c r="E31" s="141">
        <f t="shared" si="9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.15" x14ac:dyDescent="0.4">
      <c r="A32" s="135">
        <v>933</v>
      </c>
      <c r="B32" s="135" t="s">
        <v>236</v>
      </c>
      <c r="C32" s="142">
        <f>VLOOKUP(A32,[1]Sheet1!$A:$B,2,FALSE)</f>
        <v>2.9081000000000001</v>
      </c>
      <c r="D32" s="142">
        <f t="shared" si="10"/>
        <v>8.7243000000000001E-2</v>
      </c>
      <c r="E32" s="141">
        <f t="shared" si="9"/>
        <v>2.8208570000000002</v>
      </c>
      <c r="F32" s="143">
        <f t="shared" si="2"/>
        <v>2.8208570000000002</v>
      </c>
      <c r="G32" s="139"/>
      <c r="H32" s="144">
        <f t="shared" si="3"/>
        <v>1.0635065868280447E-2</v>
      </c>
      <c r="I32" s="144">
        <f t="shared" si="4"/>
        <v>10.635065868280446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.15" x14ac:dyDescent="0.4">
      <c r="A33" s="135">
        <v>788</v>
      </c>
      <c r="B33" s="135" t="s">
        <v>235</v>
      </c>
      <c r="C33" s="142">
        <f>VLOOKUP(A33,[1]Sheet1!$A:$B,2,FALSE)</f>
        <v>2.9350000000000001</v>
      </c>
      <c r="D33" s="142">
        <f t="shared" si="10"/>
        <v>8.8050000000000003E-2</v>
      </c>
      <c r="E33" s="141">
        <f t="shared" si="9"/>
        <v>2.8469500000000001</v>
      </c>
      <c r="F33" s="143">
        <f t="shared" si="2"/>
        <v>2.8469500000000001</v>
      </c>
      <c r="G33" s="139"/>
      <c r="H33" s="144">
        <f t="shared" si="3"/>
        <v>1.0537592862537082E-2</v>
      </c>
      <c r="I33" s="144">
        <f t="shared" si="4"/>
        <v>10.537592862537082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.15" x14ac:dyDescent="0.4">
      <c r="A34" s="135">
        <v>376</v>
      </c>
      <c r="B34" s="135" t="s">
        <v>69</v>
      </c>
      <c r="C34" s="142">
        <f>VLOOKUP(A34,[1]Sheet1!$A:$B,2,FALSE)</f>
        <v>3.0676999999999999</v>
      </c>
      <c r="D34" s="142">
        <f t="shared" si="10"/>
        <v>9.2030999999999988E-2</v>
      </c>
      <c r="E34" s="141">
        <f t="shared" si="9"/>
        <v>2.9756689999999999</v>
      </c>
      <c r="F34" s="143">
        <f t="shared" si="2"/>
        <v>2.9756689999999999</v>
      </c>
      <c r="G34" s="139"/>
      <c r="H34" s="144">
        <f t="shared" si="3"/>
        <v>1.0081766486796762E-2</v>
      </c>
      <c r="I34" s="144">
        <f t="shared" si="4"/>
        <v>10.081766486796761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.15" x14ac:dyDescent="0.4">
      <c r="A35" s="135">
        <v>604</v>
      </c>
      <c r="B35" s="135" t="s">
        <v>234</v>
      </c>
      <c r="C35" s="142">
        <f>VLOOKUP(A35,[1]Sheet1!$A:$B,2,FALSE)</f>
        <v>3.4013</v>
      </c>
      <c r="D35" s="142">
        <f>C35*0.035</f>
        <v>0.11904550000000001</v>
      </c>
      <c r="E35" s="141">
        <f t="shared" si="9"/>
        <v>3.2822545000000001</v>
      </c>
      <c r="F35" s="143">
        <f t="shared" si="2"/>
        <v>3.2822545000000001</v>
      </c>
      <c r="G35" s="139"/>
      <c r="H35" s="144">
        <f t="shared" si="3"/>
        <v>1.0663402243793085E-2</v>
      </c>
      <c r="I35" s="144">
        <f t="shared" si="4"/>
        <v>10.663402243793085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.15" x14ac:dyDescent="0.4">
      <c r="A36" s="135">
        <v>934</v>
      </c>
      <c r="B36" s="135" t="s">
        <v>233</v>
      </c>
      <c r="C36" s="142">
        <f>VLOOKUP(A36,[1]Sheet1!$A:$B,2,FALSE)</f>
        <v>3.5049999999999999</v>
      </c>
      <c r="D36" s="142">
        <f t="shared" ref="D36:D42" si="11">C36*0.035</f>
        <v>0.12267500000000001</v>
      </c>
      <c r="E36" s="141">
        <f t="shared" si="9"/>
        <v>3.3823249999999998</v>
      </c>
      <c r="F36" s="143">
        <f t="shared" si="2"/>
        <v>3.3823249999999998</v>
      </c>
      <c r="G36" s="139"/>
      <c r="H36" s="144">
        <f t="shared" si="3"/>
        <v>1.0347911569704271E-2</v>
      </c>
      <c r="I36" s="144">
        <f t="shared" si="4"/>
        <v>10.347911569704271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.15" x14ac:dyDescent="0.4">
      <c r="A37" s="135">
        <v>634</v>
      </c>
      <c r="B37" s="135" t="s">
        <v>232</v>
      </c>
      <c r="C37" s="142">
        <f>VLOOKUP(A37,[1]Sheet1!$A:$B,2,FALSE)</f>
        <v>3.64</v>
      </c>
      <c r="D37" s="142">
        <f t="shared" si="11"/>
        <v>0.12740000000000001</v>
      </c>
      <c r="E37" s="141">
        <f t="shared" si="9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.15" x14ac:dyDescent="0.4">
      <c r="A38" s="135">
        <v>784</v>
      </c>
      <c r="B38" s="135" t="s">
        <v>65</v>
      </c>
      <c r="C38" s="142">
        <f>VLOOKUP(A38,[1]Sheet1!$A:$B,2,FALSE)</f>
        <v>3.6738</v>
      </c>
      <c r="D38" s="142">
        <f t="shared" si="11"/>
        <v>0.128583</v>
      </c>
      <c r="E38" s="141">
        <f t="shared" si="9"/>
        <v>3.5452170000000001</v>
      </c>
      <c r="F38" s="143">
        <f t="shared" si="2"/>
        <v>3.5452170000000001</v>
      </c>
      <c r="G38" s="139"/>
      <c r="H38" s="144">
        <f t="shared" si="3"/>
        <v>9.8724563263687393E-3</v>
      </c>
      <c r="I38" s="144">
        <f t="shared" si="4"/>
        <v>9.8724563263687397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.15" x14ac:dyDescent="0.4">
      <c r="A39" s="135">
        <v>682</v>
      </c>
      <c r="B39" s="135" t="s">
        <v>83</v>
      </c>
      <c r="C39" s="142">
        <f>VLOOKUP(A39,[1]Sheet1!$A:$B,2,FALSE)</f>
        <v>3.7566999999999999</v>
      </c>
      <c r="D39" s="142">
        <f t="shared" si="11"/>
        <v>0.1314845</v>
      </c>
      <c r="E39" s="141">
        <f t="shared" si="9"/>
        <v>3.6252154999999999</v>
      </c>
      <c r="F39" s="143">
        <f t="shared" si="2"/>
        <v>3.6252154999999999</v>
      </c>
      <c r="G39" s="139"/>
      <c r="H39" s="144">
        <f t="shared" si="3"/>
        <v>9.6545984645602378E-3</v>
      </c>
      <c r="I39" s="144">
        <f t="shared" si="4"/>
        <v>9.6545984645602374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.15" x14ac:dyDescent="0.4">
      <c r="A40" s="135">
        <v>985</v>
      </c>
      <c r="B40" s="135" t="s">
        <v>59</v>
      </c>
      <c r="C40" s="142">
        <f>VLOOKUP(A40,[1]Sheet1!$A:$B,2,FALSE)</f>
        <v>3.7496999999999998</v>
      </c>
      <c r="D40" s="142">
        <f t="shared" si="11"/>
        <v>0.13123950000000001</v>
      </c>
      <c r="E40" s="141">
        <f t="shared" si="9"/>
        <v>3.6184604999999999</v>
      </c>
      <c r="F40" s="143">
        <f t="shared" si="2"/>
        <v>3.6184604999999999</v>
      </c>
      <c r="G40" s="139"/>
      <c r="H40" s="144">
        <f t="shared" si="3"/>
        <v>9.6726218235628214E-3</v>
      </c>
      <c r="I40" s="144">
        <f t="shared" si="4"/>
        <v>9.672621823562821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.15" x14ac:dyDescent="0.4">
      <c r="A41" s="135">
        <v>458</v>
      </c>
      <c r="B41" s="135" t="s">
        <v>231</v>
      </c>
      <c r="C41" s="142">
        <f>VLOOKUP(A41,[1]Sheet1!$A:$B,2,FALSE)</f>
        <v>4.0999999999999996</v>
      </c>
      <c r="D41" s="142">
        <f t="shared" si="11"/>
        <v>0.14349999999999999</v>
      </c>
      <c r="E41" s="141">
        <f t="shared" si="9"/>
        <v>3.9564999999999997</v>
      </c>
      <c r="F41" s="143">
        <f t="shared" si="2"/>
        <v>3.9564999999999997</v>
      </c>
      <c r="G41" s="139"/>
      <c r="H41" s="144">
        <f t="shared" si="3"/>
        <v>8.8462024516618165E-3</v>
      </c>
      <c r="I41" s="144">
        <f t="shared" si="4"/>
        <v>8.8462024516618172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.15" x14ac:dyDescent="0.4">
      <c r="A42" s="135">
        <v>598</v>
      </c>
      <c r="B42" s="135" t="s">
        <v>230</v>
      </c>
      <c r="C42" s="142">
        <f>VLOOKUP(A42,[1]Sheet1!$A:$B,2,FALSE)</f>
        <v>4.4091709999999997</v>
      </c>
      <c r="D42" s="142">
        <f t="shared" si="11"/>
        <v>0.15432098499999999</v>
      </c>
      <c r="E42" s="141">
        <f t="shared" si="9"/>
        <v>4.2548500149999997</v>
      </c>
      <c r="F42" s="143">
        <f t="shared" si="2"/>
        <v>4.2548500149999997</v>
      </c>
      <c r="G42" s="139"/>
      <c r="H42" s="144">
        <f t="shared" si="3"/>
        <v>8.2259068772368993E-3</v>
      </c>
      <c r="I42" s="144">
        <f t="shared" si="4"/>
        <v>8.2259068772368984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.15" x14ac:dyDescent="0.4">
      <c r="A43" s="135">
        <v>946</v>
      </c>
      <c r="B43" s="135" t="s">
        <v>75</v>
      </c>
      <c r="C43" s="142">
        <f>VLOOKUP(A43,[1]Sheet1!$A:$B,2,FALSE)</f>
        <v>4.5651999999999999</v>
      </c>
      <c r="D43" s="142">
        <f>C43*0.04</f>
        <v>0.18260799999999999</v>
      </c>
      <c r="E43" s="141">
        <f t="shared" si="9"/>
        <v>4.3825919999999998</v>
      </c>
      <c r="F43" s="143">
        <f t="shared" si="2"/>
        <v>4.3825919999999998</v>
      </c>
      <c r="G43" s="139"/>
      <c r="H43" s="144">
        <f t="shared" si="3"/>
        <v>9.1270188965799359E-3</v>
      </c>
      <c r="I43" s="144">
        <f t="shared" si="4"/>
        <v>9.1270188965799353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.15" x14ac:dyDescent="0.4">
      <c r="A44" s="135">
        <v>986</v>
      </c>
      <c r="B44" s="135" t="s">
        <v>229</v>
      </c>
      <c r="C44" s="142">
        <f>VLOOKUP(A44,[1]Sheet1!$A:$B,2,FALSE)</f>
        <v>5.0849000000000002</v>
      </c>
      <c r="D44" s="142">
        <f t="shared" ref="D44:D57" si="12">C44*0.04</f>
        <v>0.20339600000000002</v>
      </c>
      <c r="E44" s="141">
        <f t="shared" si="9"/>
        <v>4.8815040000000005</v>
      </c>
      <c r="F44" s="143">
        <f t="shared" si="2"/>
        <v>4.8815040000000005</v>
      </c>
      <c r="G44" s="139"/>
      <c r="H44" s="144">
        <f t="shared" si="3"/>
        <v>8.1941958871691867E-3</v>
      </c>
      <c r="I44" s="144">
        <f t="shared" si="4"/>
        <v>8.1941958871691867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.15" x14ac:dyDescent="0.4">
      <c r="A45" s="135">
        <v>434</v>
      </c>
      <c r="B45" s="135" t="s">
        <v>228</v>
      </c>
      <c r="C45" s="142">
        <f>VLOOKUP(A45,[1]Sheet1!$A:$B,2,FALSE)</f>
        <v>6.4139670000000004</v>
      </c>
      <c r="D45" s="142">
        <f t="shared" si="12"/>
        <v>0.25655868000000004</v>
      </c>
      <c r="E45" s="141">
        <f t="shared" si="9"/>
        <v>6.15740832</v>
      </c>
      <c r="F45" s="143">
        <f t="shared" si="2"/>
        <v>6.15740832</v>
      </c>
      <c r="G45" s="139"/>
      <c r="H45" s="144">
        <f t="shared" si="3"/>
        <v>6.4962396386926691E-3</v>
      </c>
      <c r="I45" s="144">
        <f t="shared" si="4"/>
        <v>6.4962396386926695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.15" x14ac:dyDescent="0.4">
      <c r="A46" s="135">
        <v>208</v>
      </c>
      <c r="B46" s="135" t="s">
        <v>52</v>
      </c>
      <c r="C46" s="142">
        <f>VLOOKUP(A46,[1]Sheet1!$A:$B,2,FALSE)</f>
        <v>6.5004</v>
      </c>
      <c r="D46" s="142">
        <f t="shared" si="12"/>
        <v>0.26001600000000002</v>
      </c>
      <c r="E46" s="141">
        <f t="shared" si="9"/>
        <v>6.2403839999999997</v>
      </c>
      <c r="F46" s="143">
        <f t="shared" si="2"/>
        <v>6.2403839999999997</v>
      </c>
      <c r="G46" s="139"/>
      <c r="H46" s="144">
        <f t="shared" si="3"/>
        <v>6.409861957212909E-3</v>
      </c>
      <c r="I46" s="144">
        <f t="shared" si="4"/>
        <v>6.4098619572129092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.15" x14ac:dyDescent="0.4">
      <c r="A47" s="135">
        <v>780</v>
      </c>
      <c r="B47" s="135" t="s">
        <v>72</v>
      </c>
      <c r="C47" s="142">
        <f>VLOOKUP(A47,[1]Sheet1!$A:$B,2,FALSE)</f>
        <v>6.7521000000000004</v>
      </c>
      <c r="D47" s="142">
        <f t="shared" si="12"/>
        <v>0.27008400000000005</v>
      </c>
      <c r="E47" s="141">
        <f t="shared" si="9"/>
        <v>6.4820160000000007</v>
      </c>
      <c r="F47" s="143">
        <f t="shared" si="2"/>
        <v>6.4820160000000007</v>
      </c>
      <c r="G47" s="139"/>
      <c r="H47" s="144">
        <f t="shared" si="3"/>
        <v>6.1709196644994246E-3</v>
      </c>
      <c r="I47" s="144">
        <f t="shared" si="4"/>
        <v>6.1709196644994249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.15" x14ac:dyDescent="0.4">
      <c r="A48" s="135">
        <v>156</v>
      </c>
      <c r="B48" s="135" t="s">
        <v>56</v>
      </c>
      <c r="C48" s="142">
        <f>VLOOKUP(A48,[1]Sheet1!$A:$B,2,FALSE)</f>
        <v>6.7553000000000001</v>
      </c>
      <c r="D48" s="142">
        <f t="shared" si="12"/>
        <v>0.27021200000000001</v>
      </c>
      <c r="E48" s="141">
        <f t="shared" si="9"/>
        <v>6.4850880000000002</v>
      </c>
      <c r="F48" s="143">
        <f t="shared" si="2"/>
        <v>6.4850880000000002</v>
      </c>
      <c r="G48" s="139"/>
      <c r="H48" s="144">
        <f t="shared" si="3"/>
        <v>6.1679964867091819E-3</v>
      </c>
      <c r="I48" s="144">
        <f t="shared" si="4"/>
        <v>6.1679964867091819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.15" x14ac:dyDescent="0.4">
      <c r="A49" s="135">
        <v>320</v>
      </c>
      <c r="B49" s="135" t="s">
        <v>227</v>
      </c>
      <c r="C49" s="142">
        <f>VLOOKUP(A49,[1]Sheet1!$A:$B,2,FALSE)</f>
        <v>7.64</v>
      </c>
      <c r="D49" s="142">
        <f t="shared" si="12"/>
        <v>0.30559999999999998</v>
      </c>
      <c r="E49" s="141">
        <f t="shared" si="9"/>
        <v>7.3343999999999996</v>
      </c>
      <c r="F49" s="143">
        <f t="shared" si="2"/>
        <v>7.3343999999999996</v>
      </c>
      <c r="G49" s="139"/>
      <c r="H49" s="144">
        <f t="shared" si="3"/>
        <v>5.453752181500876E-3</v>
      </c>
      <c r="I49" s="144">
        <f t="shared" si="4"/>
        <v>5.4537521815008763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.15" x14ac:dyDescent="0.4">
      <c r="A50" s="135">
        <v>90</v>
      </c>
      <c r="B50" s="135" t="s">
        <v>226</v>
      </c>
      <c r="C50" s="142">
        <f>VLOOKUP(A50,[1]Sheet1!$A:$B,2,FALSE)</f>
        <v>7.8025007000000004</v>
      </c>
      <c r="D50" s="142">
        <f t="shared" si="12"/>
        <v>0.31210002800000003</v>
      </c>
      <c r="E50" s="141">
        <f t="shared" si="9"/>
        <v>7.4904006720000007</v>
      </c>
      <c r="F50" s="143">
        <f t="shared" si="2"/>
        <v>7.4904006720000007</v>
      </c>
      <c r="G50" s="139"/>
      <c r="H50" s="144">
        <f t="shared" si="3"/>
        <v>5.3401682702401698E-3</v>
      </c>
      <c r="I50" s="144">
        <f t="shared" si="4"/>
        <v>5.34016827024017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.15" x14ac:dyDescent="0.4">
      <c r="A51" s="135">
        <v>344</v>
      </c>
      <c r="B51" s="135" t="s">
        <v>82</v>
      </c>
      <c r="C51" s="142">
        <f>VLOOKUP(A51,[1]Sheet1!$A:$B,2,FALSE)</f>
        <v>7.8433999999999999</v>
      </c>
      <c r="D51" s="142">
        <f t="shared" si="12"/>
        <v>0.31373600000000001</v>
      </c>
      <c r="E51" s="141">
        <f t="shared" si="9"/>
        <v>7.5296640000000004</v>
      </c>
      <c r="F51" s="143">
        <f t="shared" si="2"/>
        <v>7.5296640000000004</v>
      </c>
      <c r="G51" s="139"/>
      <c r="H51" s="144">
        <f t="shared" si="3"/>
        <v>5.3123220372117419E-3</v>
      </c>
      <c r="I51" s="144">
        <f t="shared" si="4"/>
        <v>5.3123220372117421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.15" x14ac:dyDescent="0.4">
      <c r="A52" s="135">
        <v>446</v>
      </c>
      <c r="B52" s="135" t="s">
        <v>225</v>
      </c>
      <c r="C52" s="142">
        <f>VLOOKUP(A52,[1]Sheet1!$A:$B,2,FALSE)</f>
        <v>8.09</v>
      </c>
      <c r="D52" s="142">
        <f t="shared" si="12"/>
        <v>0.3236</v>
      </c>
      <c r="E52" s="141">
        <f t="shared" si="9"/>
        <v>7.7664</v>
      </c>
      <c r="F52" s="143">
        <f t="shared" si="2"/>
        <v>7.7664</v>
      </c>
      <c r="G52" s="139"/>
      <c r="H52" s="144">
        <f t="shared" si="3"/>
        <v>5.1503914297486575E-3</v>
      </c>
      <c r="I52" s="144">
        <f t="shared" si="4"/>
        <v>5.150391429748657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.15" x14ac:dyDescent="0.4">
      <c r="A53" s="135">
        <v>222</v>
      </c>
      <c r="B53" s="135" t="s">
        <v>224</v>
      </c>
      <c r="C53" s="142">
        <f>VLOOKUP(A53,[1]Sheet1!$A:$B,2,FALSE)</f>
        <v>8.75</v>
      </c>
      <c r="D53" s="142">
        <f t="shared" si="12"/>
        <v>0.35000000000000003</v>
      </c>
      <c r="E53" s="141">
        <f t="shared" si="9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.15" x14ac:dyDescent="0.4">
      <c r="A54" s="135">
        <v>972</v>
      </c>
      <c r="B54" s="135" t="s">
        <v>223</v>
      </c>
      <c r="C54" s="142">
        <f>VLOOKUP(A54,[1]Sheet1!$A:$B,2,FALSE)</f>
        <v>9.2502999999999993</v>
      </c>
      <c r="D54" s="142">
        <f t="shared" si="12"/>
        <v>0.37001199999999995</v>
      </c>
      <c r="E54" s="141">
        <f t="shared" si="9"/>
        <v>8.8802880000000002</v>
      </c>
      <c r="F54" s="143">
        <f t="shared" si="2"/>
        <v>8.8802880000000002</v>
      </c>
      <c r="G54" s="139"/>
      <c r="H54" s="144">
        <f t="shared" si="3"/>
        <v>4.5043584172044793E-3</v>
      </c>
      <c r="I54" s="144">
        <f t="shared" si="4"/>
        <v>4.5043584172044788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.15" x14ac:dyDescent="0.4">
      <c r="A55" s="135">
        <v>504</v>
      </c>
      <c r="B55" s="135" t="s">
        <v>222</v>
      </c>
      <c r="C55" s="142">
        <f>VLOOKUP(A55,[1]Sheet1!$A:$B,2,FALSE)</f>
        <v>9.3434000000000008</v>
      </c>
      <c r="D55" s="142">
        <f t="shared" si="12"/>
        <v>0.37373600000000007</v>
      </c>
      <c r="E55" s="141">
        <f t="shared" si="9"/>
        <v>8.9696640000000016</v>
      </c>
      <c r="F55" s="143">
        <f t="shared" si="2"/>
        <v>8.9696640000000016</v>
      </c>
      <c r="G55" s="139"/>
      <c r="H55" s="144">
        <f t="shared" si="3"/>
        <v>4.4594758510463628E-3</v>
      </c>
      <c r="I55" s="144">
        <f t="shared" si="4"/>
        <v>4.4594758510463626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.15" x14ac:dyDescent="0.4">
      <c r="A56" s="135">
        <v>578</v>
      </c>
      <c r="B56" s="135" t="s">
        <v>221</v>
      </c>
      <c r="C56" s="142">
        <f>VLOOKUP(A56,[1]Sheet1!$A:$B,2,FALSE)</f>
        <v>9.5749999999999993</v>
      </c>
      <c r="D56" s="142">
        <f t="shared" si="12"/>
        <v>0.38300000000000001</v>
      </c>
      <c r="E56" s="141">
        <f t="shared" si="9"/>
        <v>9.1920000000000002</v>
      </c>
      <c r="F56" s="143">
        <f t="shared" si="2"/>
        <v>9.1920000000000002</v>
      </c>
      <c r="G56" s="139"/>
      <c r="H56" s="144">
        <f t="shared" si="3"/>
        <v>4.3516100957354115E-3</v>
      </c>
      <c r="I56" s="144">
        <f t="shared" si="4"/>
        <v>4.3516100957354116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.15" x14ac:dyDescent="0.4">
      <c r="A57" s="135">
        <v>752</v>
      </c>
      <c r="B57" s="135" t="s">
        <v>60</v>
      </c>
      <c r="C57" s="142">
        <f>VLOOKUP(A57,[1]Sheet1!$A:$B,2,FALSE)</f>
        <v>9.6325000000000003</v>
      </c>
      <c r="D57" s="142">
        <f t="shared" si="12"/>
        <v>0.38530000000000003</v>
      </c>
      <c r="E57" s="141">
        <f t="shared" si="9"/>
        <v>9.2471999999999994</v>
      </c>
      <c r="F57" s="143">
        <f t="shared" si="2"/>
        <v>9.2471999999999994</v>
      </c>
      <c r="G57" s="139"/>
      <c r="H57" s="144">
        <f t="shared" si="3"/>
        <v>4.3256337053378391E-3</v>
      </c>
      <c r="I57" s="144">
        <f t="shared" si="4"/>
        <v>4.3256337053378395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.15" x14ac:dyDescent="0.4">
      <c r="A58" s="135">
        <v>68</v>
      </c>
      <c r="B58" s="135" t="s">
        <v>220</v>
      </c>
      <c r="C58" s="142">
        <f>VLOOKUP(A58,[1]Sheet1!$A:$B,2,FALSE)</f>
        <v>12.13</v>
      </c>
      <c r="D58" s="142">
        <f>C58*0.045</f>
        <v>0.54585000000000006</v>
      </c>
      <c r="E58" s="141">
        <f t="shared" si="9"/>
        <v>11.584150000000001</v>
      </c>
      <c r="F58" s="143">
        <f t="shared" si="2"/>
        <v>11.584150000000001</v>
      </c>
      <c r="G58" s="139"/>
      <c r="H58" s="144">
        <f t="shared" si="3"/>
        <v>3.8846182067739099E-3</v>
      </c>
      <c r="I58" s="144">
        <f t="shared" si="4"/>
        <v>3.8846182067739097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.15" x14ac:dyDescent="0.4">
      <c r="A59" s="135">
        <v>936</v>
      </c>
      <c r="B59" s="135" t="s">
        <v>57</v>
      </c>
      <c r="C59" s="142">
        <f>VLOOKUP(A59,[1]Sheet1!$A:$B,2,FALSE)</f>
        <v>11.7</v>
      </c>
      <c r="D59" s="142">
        <f t="shared" ref="D59:D69" si="13">C59*0.045</f>
        <v>0.52649999999999997</v>
      </c>
      <c r="E59" s="141">
        <f t="shared" si="9"/>
        <v>11.173499999999999</v>
      </c>
      <c r="F59" s="143">
        <f t="shared" si="2"/>
        <v>11.173499999999999</v>
      </c>
      <c r="G59" s="139"/>
      <c r="H59" s="144">
        <f t="shared" si="3"/>
        <v>4.027386226339108E-3</v>
      </c>
      <c r="I59" s="144">
        <f t="shared" si="4"/>
        <v>4.0273862263391083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.15" x14ac:dyDescent="0.4">
      <c r="A60" s="135">
        <v>72</v>
      </c>
      <c r="B60" s="135" t="s">
        <v>71</v>
      </c>
      <c r="C60" s="142">
        <f>VLOOKUP(A60,[1]Sheet1!$A:$B,2,FALSE)</f>
        <v>13.627659</v>
      </c>
      <c r="D60" s="142">
        <f t="shared" si="13"/>
        <v>0.61324465499999992</v>
      </c>
      <c r="E60" s="141">
        <f t="shared" si="9"/>
        <v>13.014414344999999</v>
      </c>
      <c r="F60" s="143">
        <f t="shared" si="2"/>
        <v>13.014414344999999</v>
      </c>
      <c r="G60" s="139"/>
      <c r="H60" s="144">
        <f t="shared" si="3"/>
        <v>3.457704573336301E-3</v>
      </c>
      <c r="I60" s="144">
        <f t="shared" si="4"/>
        <v>3.4577045733363008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.15" x14ac:dyDescent="0.4">
      <c r="A61" s="135">
        <v>690</v>
      </c>
      <c r="B61" s="135" t="s">
        <v>219</v>
      </c>
      <c r="C61" s="142">
        <f>VLOOKUP(A61,[1]Sheet1!$A:$B,2,FALSE)</f>
        <v>14.262600000000001</v>
      </c>
      <c r="D61" s="142">
        <f t="shared" si="13"/>
        <v>0.64181699999999997</v>
      </c>
      <c r="E61" s="141">
        <f t="shared" si="9"/>
        <v>13.620783000000001</v>
      </c>
      <c r="F61" s="143">
        <f t="shared" si="2"/>
        <v>13.620783000000001</v>
      </c>
      <c r="G61" s="139"/>
      <c r="H61" s="144">
        <f t="shared" si="3"/>
        <v>3.3037748270418749E-3</v>
      </c>
      <c r="I61" s="144">
        <f t="shared" si="4"/>
        <v>3.3037748270418748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.15" x14ac:dyDescent="0.4">
      <c r="A62" s="135">
        <v>462</v>
      </c>
      <c r="B62" s="135" t="s">
        <v>218</v>
      </c>
      <c r="C62" s="142">
        <f>VLOOKUP(A62,[1]Sheet1!$A:$B,2,FALSE)</f>
        <v>15.42</v>
      </c>
      <c r="D62" s="142">
        <f t="shared" si="13"/>
        <v>0.69389999999999996</v>
      </c>
      <c r="E62" s="141">
        <f t="shared" si="9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.15" x14ac:dyDescent="0.4">
      <c r="A63" s="135">
        <v>748</v>
      </c>
      <c r="B63" s="135" t="s">
        <v>217</v>
      </c>
      <c r="C63" s="142">
        <f>VLOOKUP(A63,[1]Sheet1!$A:$B,2,FALSE)</f>
        <v>16.5504</v>
      </c>
      <c r="D63" s="142">
        <f t="shared" si="13"/>
        <v>0.74476799999999999</v>
      </c>
      <c r="E63" s="141">
        <f t="shared" si="9"/>
        <v>15.805631999999999</v>
      </c>
      <c r="F63" s="143">
        <f t="shared" si="2"/>
        <v>15.805631999999999</v>
      </c>
      <c r="G63" s="139"/>
      <c r="H63" s="144">
        <f t="shared" si="3"/>
        <v>2.8470864056559173E-3</v>
      </c>
      <c r="I63" s="144">
        <f t="shared" si="4"/>
        <v>2.8470864056559173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.15" x14ac:dyDescent="0.4">
      <c r="A64" s="135">
        <v>426</v>
      </c>
      <c r="B64" s="135" t="s">
        <v>216</v>
      </c>
      <c r="C64" s="142">
        <f>VLOOKUP(A64,[1]Sheet1!$A:$B,2,FALSE)</f>
        <v>16.5504</v>
      </c>
      <c r="D64" s="142">
        <f t="shared" si="13"/>
        <v>0.74476799999999999</v>
      </c>
      <c r="E64" s="141">
        <f t="shared" si="9"/>
        <v>15.805631999999999</v>
      </c>
      <c r="F64" s="143">
        <f t="shared" si="2"/>
        <v>15.805631999999999</v>
      </c>
      <c r="G64" s="139"/>
      <c r="H64" s="144">
        <f t="shared" si="3"/>
        <v>2.8470864056559173E-3</v>
      </c>
      <c r="I64" s="144">
        <f t="shared" si="4"/>
        <v>2.8470864056559173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.15" x14ac:dyDescent="0.4">
      <c r="A65" s="135">
        <v>710</v>
      </c>
      <c r="B65" s="135" t="s">
        <v>51</v>
      </c>
      <c r="C65" s="142">
        <f>VLOOKUP(A65,[1]Sheet1!$A:$B,2,FALSE)</f>
        <v>16.5504</v>
      </c>
      <c r="D65" s="142">
        <f t="shared" si="13"/>
        <v>0.74476799999999999</v>
      </c>
      <c r="E65" s="141">
        <f t="shared" si="9"/>
        <v>15.805631999999999</v>
      </c>
      <c r="F65" s="143">
        <f t="shared" si="2"/>
        <v>15.805631999999999</v>
      </c>
      <c r="G65" s="139"/>
      <c r="H65" s="144">
        <f t="shared" si="3"/>
        <v>2.8470864056559173E-3</v>
      </c>
      <c r="I65" s="144">
        <f t="shared" si="4"/>
        <v>2.8470864056559173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.15" x14ac:dyDescent="0.4">
      <c r="A66" s="135">
        <v>516</v>
      </c>
      <c r="B66" s="135" t="s">
        <v>215</v>
      </c>
      <c r="C66" s="142">
        <f>VLOOKUP(A66,[1]Sheet1!$A:$B,2,FALSE)</f>
        <v>16.5504</v>
      </c>
      <c r="D66" s="142">
        <f t="shared" si="13"/>
        <v>0.74476799999999999</v>
      </c>
      <c r="E66" s="141">
        <f t="shared" si="9"/>
        <v>15.805631999999999</v>
      </c>
      <c r="F66" s="143">
        <f t="shared" si="2"/>
        <v>15.805631999999999</v>
      </c>
      <c r="G66" s="139"/>
      <c r="H66" s="144">
        <f t="shared" si="3"/>
        <v>2.8470864056559173E-3</v>
      </c>
      <c r="I66" s="144">
        <f t="shared" si="4"/>
        <v>2.8470864056559173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.15" x14ac:dyDescent="0.4">
      <c r="A67" s="135">
        <v>484</v>
      </c>
      <c r="B67" s="135" t="s">
        <v>214</v>
      </c>
      <c r="C67" s="142">
        <f>VLOOKUP(A67,[1]Sheet1!$A:$B,2,FALSE)</f>
        <v>17.328800000000001</v>
      </c>
      <c r="D67" s="142">
        <f t="shared" si="13"/>
        <v>0.77979600000000004</v>
      </c>
      <c r="E67" s="141">
        <f t="shared" si="9"/>
        <v>16.549004</v>
      </c>
      <c r="F67" s="143">
        <f t="shared" ref="F67:F130" si="14">E67</f>
        <v>16.549004</v>
      </c>
      <c r="G67" s="139"/>
      <c r="H67" s="144">
        <f t="shared" ref="H67:H130" si="15">(1/E67)-(1/C67)</f>
        <v>2.7191968773468203E-3</v>
      </c>
      <c r="I67" s="144">
        <f t="shared" ref="I67:I130" si="16">H67*1000</f>
        <v>2.7191968773468203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.15" x14ac:dyDescent="0.4">
      <c r="A68" s="135">
        <v>498</v>
      </c>
      <c r="B68" s="135" t="s">
        <v>213</v>
      </c>
      <c r="C68" s="142">
        <f>VLOOKUP(A68,[1]Sheet1!$A:$B,2,FALSE)</f>
        <v>17.382567999999999</v>
      </c>
      <c r="D68" s="142">
        <f t="shared" si="13"/>
        <v>0.78221555999999992</v>
      </c>
      <c r="E68" s="141">
        <f t="shared" si="9"/>
        <v>16.600352439999998</v>
      </c>
      <c r="F68" s="143">
        <f t="shared" si="14"/>
        <v>16.600352439999998</v>
      </c>
      <c r="G68" s="139"/>
      <c r="H68" s="144">
        <f t="shared" si="15"/>
        <v>2.7107858199184112E-3</v>
      </c>
      <c r="I68" s="144">
        <f t="shared" si="16"/>
        <v>2.7107858199184114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.15" x14ac:dyDescent="0.4">
      <c r="A69" s="135">
        <v>967</v>
      </c>
      <c r="B69" s="135" t="s">
        <v>212</v>
      </c>
      <c r="C69" s="142">
        <f>VLOOKUP(A69,[1]Sheet1!$A:$B,2,FALSE)</f>
        <v>18.793199999999999</v>
      </c>
      <c r="D69" s="142">
        <f t="shared" si="13"/>
        <v>0.84569399999999995</v>
      </c>
      <c r="E69" s="141">
        <f t="shared" si="9"/>
        <v>17.947505999999997</v>
      </c>
      <c r="F69" s="143">
        <f t="shared" si="14"/>
        <v>17.947505999999997</v>
      </c>
      <c r="G69" s="139"/>
      <c r="H69" s="144">
        <f t="shared" si="15"/>
        <v>2.5073121580235225E-3</v>
      </c>
      <c r="I69" s="144">
        <f t="shared" si="16"/>
        <v>2.5073121580235225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.15" x14ac:dyDescent="0.4">
      <c r="A70" s="135">
        <v>203</v>
      </c>
      <c r="B70" s="135" t="s">
        <v>211</v>
      </c>
      <c r="C70" s="142">
        <f>VLOOKUP(A70,[1]Sheet1!$A:$B,2,FALSE)</f>
        <v>21.065000000000001</v>
      </c>
      <c r="D70" s="142">
        <f>C70*0.05</f>
        <v>1.05325</v>
      </c>
      <c r="E70" s="141">
        <f t="shared" si="9"/>
        <v>20.011750000000003</v>
      </c>
      <c r="F70" s="143">
        <f t="shared" si="14"/>
        <v>20.011750000000003</v>
      </c>
      <c r="G70" s="139"/>
      <c r="H70" s="144">
        <f t="shared" si="15"/>
        <v>2.4985321123839749E-3</v>
      </c>
      <c r="I70" s="144">
        <f t="shared" si="16"/>
        <v>2.498532112383975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.15" x14ac:dyDescent="0.4">
      <c r="A71" s="135">
        <v>930</v>
      </c>
      <c r="B71" s="135" t="s">
        <v>210</v>
      </c>
      <c r="C71" s="142">
        <f>VLOOKUP(A71,[1]Sheet1!$A:$B,2,FALSE)</f>
        <v>21.542168</v>
      </c>
      <c r="D71" s="142">
        <f t="shared" ref="D71:D134" si="17">C71*0.05</f>
        <v>1.0771084</v>
      </c>
      <c r="E71" s="141">
        <f t="shared" si="9"/>
        <v>20.4650596</v>
      </c>
      <c r="F71" s="143">
        <f t="shared" si="14"/>
        <v>20.4650596</v>
      </c>
      <c r="G71" s="139"/>
      <c r="H71" s="144">
        <f t="shared" si="15"/>
        <v>2.4431885847036594E-3</v>
      </c>
      <c r="I71" s="144">
        <f t="shared" si="16"/>
        <v>2.4431885847036594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.15" x14ac:dyDescent="0.4">
      <c r="A72" s="135">
        <v>925</v>
      </c>
      <c r="B72" s="135" t="s">
        <v>209</v>
      </c>
      <c r="C72" s="142">
        <f>VLOOKUP(A72,[1]Sheet1!$A:$B,2,FALSE)</f>
        <v>22.7713</v>
      </c>
      <c r="D72" s="142">
        <f t="shared" si="17"/>
        <v>1.138565</v>
      </c>
      <c r="E72" s="141">
        <f t="shared" si="9"/>
        <v>21.632735</v>
      </c>
      <c r="F72" s="143">
        <f t="shared" si="14"/>
        <v>21.632735</v>
      </c>
      <c r="G72" s="139"/>
      <c r="H72" s="144">
        <f t="shared" si="15"/>
        <v>2.311312000077663E-3</v>
      </c>
      <c r="I72" s="144">
        <f t="shared" si="16"/>
        <v>2.3113120000776628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.15" x14ac:dyDescent="0.4">
      <c r="A73" s="135">
        <v>192</v>
      </c>
      <c r="B73" s="135" t="s">
        <v>208</v>
      </c>
      <c r="C73" s="142">
        <f>VLOOKUP(A73,[1]Sheet1!$A:$B,2,FALSE)</f>
        <v>24</v>
      </c>
      <c r="D73" s="142">
        <f t="shared" si="17"/>
        <v>1.2000000000000002</v>
      </c>
      <c r="E73" s="141">
        <f t="shared" si="9"/>
        <v>22.8</v>
      </c>
      <c r="F73" s="143">
        <f t="shared" si="14"/>
        <v>22.8</v>
      </c>
      <c r="G73" s="139"/>
      <c r="H73" s="144">
        <f t="shared" si="15"/>
        <v>2.1929824561403508E-3</v>
      </c>
      <c r="I73" s="144">
        <f t="shared" si="16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.15" x14ac:dyDescent="0.4">
      <c r="A74" s="135">
        <v>340</v>
      </c>
      <c r="B74" s="135" t="s">
        <v>207</v>
      </c>
      <c r="C74" s="142">
        <f>VLOOKUP(A74,[1]Sheet1!$A:$B,2,FALSE)</f>
        <v>26.841425000000001</v>
      </c>
      <c r="D74" s="142">
        <f t="shared" si="17"/>
        <v>1.34207125</v>
      </c>
      <c r="E74" s="141">
        <f t="shared" si="9"/>
        <v>25.499353750000001</v>
      </c>
      <c r="F74" s="143">
        <f t="shared" si="14"/>
        <v>25.499353750000001</v>
      </c>
      <c r="G74" s="139"/>
      <c r="H74" s="144">
        <f t="shared" si="15"/>
        <v>1.960834007410879E-3</v>
      </c>
      <c r="I74" s="144">
        <f t="shared" si="16"/>
        <v>1.960834007410879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.15" x14ac:dyDescent="0.4">
      <c r="A75" s="135">
        <v>901</v>
      </c>
      <c r="B75" s="135" t="s">
        <v>206</v>
      </c>
      <c r="C75" s="142">
        <f>VLOOKUP(A75,[1]Sheet1!$A:$B,2,FALSE)</f>
        <v>32.510210000000001</v>
      </c>
      <c r="D75" s="142">
        <f t="shared" si="17"/>
        <v>1.6255105000000001</v>
      </c>
      <c r="E75" s="141">
        <f t="shared" si="9"/>
        <v>30.8846995</v>
      </c>
      <c r="F75" s="143">
        <f t="shared" si="14"/>
        <v>30.8846995</v>
      </c>
      <c r="G75" s="139"/>
      <c r="H75" s="144">
        <f t="shared" si="15"/>
        <v>1.6189246069886511E-3</v>
      </c>
      <c r="I75" s="144">
        <f t="shared" si="16"/>
        <v>1.6189246069886511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.15" x14ac:dyDescent="0.4">
      <c r="A76" s="135">
        <v>764</v>
      </c>
      <c r="B76" s="135" t="s">
        <v>205</v>
      </c>
      <c r="C76" s="142">
        <f>VLOOKUP(A76,[1]Sheet1!$A:$B,2,FALSE)</f>
        <v>33.46</v>
      </c>
      <c r="D76" s="142">
        <f t="shared" si="17"/>
        <v>1.673</v>
      </c>
      <c r="E76" s="141">
        <f t="shared" si="9"/>
        <v>31.786999999999999</v>
      </c>
      <c r="F76" s="143">
        <f t="shared" si="14"/>
        <v>31.786999999999999</v>
      </c>
      <c r="G76" s="139"/>
      <c r="H76" s="144">
        <f t="shared" si="15"/>
        <v>1.5729700821090382E-3</v>
      </c>
      <c r="I76" s="144">
        <f t="shared" si="16"/>
        <v>1.5729700821090382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.15" x14ac:dyDescent="0.4">
      <c r="A77" s="135">
        <v>558</v>
      </c>
      <c r="B77" s="135" t="s">
        <v>204</v>
      </c>
      <c r="C77" s="142">
        <f>VLOOKUP(A77,[1]Sheet1!$A:$B,2,FALSE)</f>
        <v>36.651237000000002</v>
      </c>
      <c r="D77" s="142">
        <f t="shared" si="17"/>
        <v>1.8325618500000003</v>
      </c>
      <c r="E77" s="141">
        <f t="shared" si="9"/>
        <v>34.818675150000004</v>
      </c>
      <c r="F77" s="143">
        <f t="shared" si="14"/>
        <v>34.818675150000004</v>
      </c>
      <c r="G77" s="139"/>
      <c r="H77" s="144">
        <f t="shared" si="15"/>
        <v>1.4360109850417441E-3</v>
      </c>
      <c r="I77" s="144">
        <f t="shared" si="16"/>
        <v>1.4360109850417442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.15" x14ac:dyDescent="0.4">
      <c r="A78" s="135">
        <v>968</v>
      </c>
      <c r="B78" s="135" t="s">
        <v>203</v>
      </c>
      <c r="C78" s="142">
        <f>VLOOKUP(A78,[1]Sheet1!$A:$B,2,FALSE)</f>
        <v>37.870269999999998</v>
      </c>
      <c r="D78" s="142">
        <f t="shared" si="17"/>
        <v>1.8935135000000001</v>
      </c>
      <c r="E78" s="141">
        <f t="shared" ref="E78:E141" si="18">C78-D78</f>
        <v>35.9767565</v>
      </c>
      <c r="F78" s="143">
        <f t="shared" si="14"/>
        <v>35.9767565</v>
      </c>
      <c r="G78" s="139"/>
      <c r="H78" s="144">
        <f t="shared" si="15"/>
        <v>1.3897862082147411E-3</v>
      </c>
      <c r="I78" s="144">
        <f t="shared" si="16"/>
        <v>1.389786208214741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.15" x14ac:dyDescent="0.4">
      <c r="A79" s="135">
        <v>929</v>
      </c>
      <c r="B79" s="135" t="s">
        <v>202</v>
      </c>
      <c r="C79" s="142">
        <f>VLOOKUP(A79,[1]Sheet1!$A:$B,2,FALSE)</f>
        <v>40.01979</v>
      </c>
      <c r="D79" s="142">
        <f t="shared" si="17"/>
        <v>2.0009895000000002</v>
      </c>
      <c r="E79" s="141">
        <f t="shared" si="18"/>
        <v>38.018800499999998</v>
      </c>
      <c r="F79" s="143">
        <f t="shared" si="14"/>
        <v>38.018800499999998</v>
      </c>
      <c r="G79" s="139"/>
      <c r="H79" s="144">
        <f t="shared" si="15"/>
        <v>1.3151388087585814E-3</v>
      </c>
      <c r="I79" s="144">
        <f t="shared" si="16"/>
        <v>1.3151388087585814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.15" x14ac:dyDescent="0.4">
      <c r="A80" s="135">
        <v>858</v>
      </c>
      <c r="B80" s="135" t="s">
        <v>201</v>
      </c>
      <c r="C80" s="142">
        <f>VLOOKUP(A80,[1]Sheet1!$A:$B,2,FALSE)</f>
        <v>40.31</v>
      </c>
      <c r="D80" s="142">
        <f t="shared" si="17"/>
        <v>2.0155000000000003</v>
      </c>
      <c r="E80" s="141">
        <f t="shared" si="18"/>
        <v>38.294499999999999</v>
      </c>
      <c r="F80" s="143">
        <f t="shared" si="14"/>
        <v>38.294499999999999</v>
      </c>
      <c r="G80" s="139"/>
      <c r="H80" s="144">
        <f t="shared" si="15"/>
        <v>1.3056705270991925E-3</v>
      </c>
      <c r="I80" s="144">
        <f t="shared" si="16"/>
        <v>1.3056705270991924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.15" x14ac:dyDescent="0.4">
      <c r="A81" s="135">
        <v>980</v>
      </c>
      <c r="B81" s="135" t="s">
        <v>77</v>
      </c>
      <c r="C81" s="142">
        <f>VLOOKUP(A81,[1]Sheet1!$A:$B,2,FALSE)</f>
        <v>44.787599999999998</v>
      </c>
      <c r="D81" s="142">
        <f t="shared" si="17"/>
        <v>2.2393800000000001</v>
      </c>
      <c r="E81" s="141">
        <f t="shared" si="18"/>
        <v>42.548220000000001</v>
      </c>
      <c r="F81" s="143">
        <f t="shared" si="14"/>
        <v>42.548220000000001</v>
      </c>
      <c r="G81" s="139"/>
      <c r="H81" s="144">
        <f t="shared" si="15"/>
        <v>1.1751372912897386E-3</v>
      </c>
      <c r="I81" s="144">
        <f t="shared" si="16"/>
        <v>1.1751372912897387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.15" x14ac:dyDescent="0.4">
      <c r="A82" s="135">
        <v>949</v>
      </c>
      <c r="B82" s="135" t="s">
        <v>58</v>
      </c>
      <c r="C82" s="142">
        <f>VLOOKUP(A82,[1]Sheet1!$A:$B,2,FALSE)</f>
        <v>47.771799999999999</v>
      </c>
      <c r="D82" s="142">
        <f t="shared" si="17"/>
        <v>2.3885900000000002</v>
      </c>
      <c r="E82" s="141">
        <f t="shared" si="18"/>
        <v>45.383209999999998</v>
      </c>
      <c r="F82" s="143">
        <f t="shared" si="14"/>
        <v>45.383209999999998</v>
      </c>
      <c r="G82" s="139"/>
      <c r="H82" s="144">
        <f t="shared" si="15"/>
        <v>1.101729031507466E-3</v>
      </c>
      <c r="I82" s="144">
        <f t="shared" si="16"/>
        <v>1.1017290315074659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.15" x14ac:dyDescent="0.4">
      <c r="A83" s="135">
        <v>480</v>
      </c>
      <c r="B83" s="135" t="s">
        <v>73</v>
      </c>
      <c r="C83" s="142">
        <f>VLOOKUP(A83,[1]Sheet1!$A:$B,2,FALSE)</f>
        <v>47.664898000000001</v>
      </c>
      <c r="D83" s="142">
        <f t="shared" si="17"/>
        <v>2.3832449000000002</v>
      </c>
      <c r="E83" s="141">
        <f t="shared" si="18"/>
        <v>45.2816531</v>
      </c>
      <c r="F83" s="143">
        <f t="shared" si="14"/>
        <v>45.2816531</v>
      </c>
      <c r="G83" s="139"/>
      <c r="H83" s="144">
        <f t="shared" si="15"/>
        <v>1.1041999701199082E-3</v>
      </c>
      <c r="I83" s="144">
        <f t="shared" si="16"/>
        <v>1.1041999701199081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.15" x14ac:dyDescent="0.4">
      <c r="A84" s="135">
        <v>818</v>
      </c>
      <c r="B84" s="135" t="s">
        <v>200</v>
      </c>
      <c r="C84" s="142">
        <f>VLOOKUP(A84,[1]Sheet1!$A:$B,2,FALSE)</f>
        <v>50.185153999999997</v>
      </c>
      <c r="D84" s="142">
        <f t="shared" si="17"/>
        <v>2.5092577</v>
      </c>
      <c r="E84" s="141">
        <f t="shared" si="18"/>
        <v>47.675896299999998</v>
      </c>
      <c r="F84" s="143">
        <f t="shared" si="14"/>
        <v>47.675896299999998</v>
      </c>
      <c r="G84" s="139"/>
      <c r="H84" s="144">
        <f t="shared" si="15"/>
        <v>1.0487479812728781E-3</v>
      </c>
      <c r="I84" s="144">
        <f t="shared" si="16"/>
        <v>1.0487479812728782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.15" x14ac:dyDescent="0.4">
      <c r="A85" s="135">
        <v>807</v>
      </c>
      <c r="B85" s="135" t="s">
        <v>199</v>
      </c>
      <c r="C85" s="142">
        <f>VLOOKUP(A85,[1]Sheet1!$A:$B,2,FALSE)</f>
        <v>53.5426</v>
      </c>
      <c r="D85" s="142">
        <f t="shared" si="17"/>
        <v>2.67713</v>
      </c>
      <c r="E85" s="141">
        <f t="shared" si="18"/>
        <v>50.865470000000002</v>
      </c>
      <c r="F85" s="143">
        <f t="shared" si="14"/>
        <v>50.865470000000002</v>
      </c>
      <c r="G85" s="139"/>
      <c r="H85" s="144">
        <f t="shared" si="15"/>
        <v>9.8298511740872382E-4</v>
      </c>
      <c r="I85" s="144">
        <f t="shared" si="16"/>
        <v>0.98298511740872385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.15" x14ac:dyDescent="0.4">
      <c r="A86" s="135">
        <v>214</v>
      </c>
      <c r="B86" s="135" t="s">
        <v>198</v>
      </c>
      <c r="C86" s="142">
        <f>VLOOKUP(A86,[1]Sheet1!$A:$B,2,FALSE)</f>
        <v>58.132103000000001</v>
      </c>
      <c r="D86" s="142">
        <f t="shared" si="17"/>
        <v>2.9066051500000003</v>
      </c>
      <c r="E86" s="141">
        <f t="shared" si="18"/>
        <v>55.225497850000004</v>
      </c>
      <c r="F86" s="143">
        <f t="shared" si="14"/>
        <v>55.225497850000004</v>
      </c>
      <c r="G86" s="139"/>
      <c r="H86" s="144">
        <f t="shared" si="15"/>
        <v>9.0537889102976915E-4</v>
      </c>
      <c r="I86" s="144">
        <f t="shared" si="16"/>
        <v>0.9053788910297691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.15" x14ac:dyDescent="0.4">
      <c r="A87" s="135">
        <v>608</v>
      </c>
      <c r="B87" s="135" t="s">
        <v>80</v>
      </c>
      <c r="C87" s="142">
        <f>VLOOKUP(A87,[1]Sheet1!$A:$B,2,FALSE)</f>
        <v>61.131</v>
      </c>
      <c r="D87" s="142">
        <f t="shared" si="17"/>
        <v>3.0565500000000001</v>
      </c>
      <c r="E87" s="141">
        <f t="shared" si="18"/>
        <v>58.074449999999999</v>
      </c>
      <c r="F87" s="143">
        <f t="shared" si="14"/>
        <v>58.074449999999999</v>
      </c>
      <c r="G87" s="139"/>
      <c r="H87" s="144">
        <f t="shared" si="15"/>
        <v>8.6096381455183849E-4</v>
      </c>
      <c r="I87" s="144">
        <f t="shared" si="16"/>
        <v>0.86096381455183846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.15" x14ac:dyDescent="0.4">
      <c r="A88" s="135">
        <v>943</v>
      </c>
      <c r="B88" s="135" t="s">
        <v>197</v>
      </c>
      <c r="C88" s="142">
        <f>VLOOKUP(A88,[1]Sheet1!$A:$B,2,FALSE)</f>
        <v>63.505110000000002</v>
      </c>
      <c r="D88" s="142">
        <f t="shared" si="17"/>
        <v>3.1752555000000005</v>
      </c>
      <c r="E88" s="141">
        <f t="shared" si="18"/>
        <v>60.329854500000003</v>
      </c>
      <c r="F88" s="143">
        <f t="shared" si="14"/>
        <v>60.329854500000003</v>
      </c>
      <c r="G88" s="139"/>
      <c r="H88" s="144">
        <f t="shared" si="15"/>
        <v>8.2877706923692451E-4</v>
      </c>
      <c r="I88" s="144">
        <f t="shared" si="16"/>
        <v>0.82877706923692451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.15" x14ac:dyDescent="0.4">
      <c r="A89" s="135">
        <v>971</v>
      </c>
      <c r="B89" s="135" t="s">
        <v>196</v>
      </c>
      <c r="C89" s="142">
        <f>VLOOKUP(A89,[1]Sheet1!$A:$B,2,FALSE)</f>
        <v>65.845489999999998</v>
      </c>
      <c r="D89" s="142">
        <f t="shared" si="17"/>
        <v>3.2922745</v>
      </c>
      <c r="E89" s="141">
        <f t="shared" si="18"/>
        <v>62.5532155</v>
      </c>
      <c r="F89" s="143">
        <f t="shared" si="14"/>
        <v>62.5532155</v>
      </c>
      <c r="G89" s="139"/>
      <c r="H89" s="144">
        <f t="shared" si="15"/>
        <v>7.9931942107756143E-4</v>
      </c>
      <c r="I89" s="144">
        <f t="shared" si="16"/>
        <v>0.79931942107756138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.15" x14ac:dyDescent="0.4">
      <c r="A90" s="135">
        <v>270</v>
      </c>
      <c r="B90" s="135" t="s">
        <v>195</v>
      </c>
      <c r="C90" s="142">
        <f>VLOOKUP(A90,[1]Sheet1!$A:$B,2,FALSE)</f>
        <v>72.209999999999994</v>
      </c>
      <c r="D90" s="142">
        <f t="shared" si="17"/>
        <v>3.6105</v>
      </c>
      <c r="E90" s="141">
        <f t="shared" si="18"/>
        <v>68.599499999999992</v>
      </c>
      <c r="F90" s="143">
        <f t="shared" si="14"/>
        <v>68.599499999999992</v>
      </c>
      <c r="G90" s="139"/>
      <c r="H90" s="144">
        <f t="shared" si="15"/>
        <v>7.2886828621199912E-4</v>
      </c>
      <c r="I90" s="144">
        <f t="shared" si="16"/>
        <v>0.72886828621199906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.15" x14ac:dyDescent="0.4">
      <c r="A91" s="135">
        <v>643</v>
      </c>
      <c r="B91" s="135" t="s">
        <v>194</v>
      </c>
      <c r="C91" s="142">
        <f>VLOOKUP(A91,[1]Sheet1!$A:$B,2,FALSE)</f>
        <v>80.404499999999999</v>
      </c>
      <c r="D91" s="142">
        <f t="shared" si="17"/>
        <v>4.0202249999999999</v>
      </c>
      <c r="E91" s="141">
        <f t="shared" si="18"/>
        <v>76.384275000000002</v>
      </c>
      <c r="F91" s="143">
        <f t="shared" si="14"/>
        <v>76.384275000000002</v>
      </c>
      <c r="G91" s="139"/>
      <c r="H91" s="144">
        <f t="shared" si="15"/>
        <v>6.545849914789386E-4</v>
      </c>
      <c r="I91" s="144">
        <f t="shared" si="16"/>
        <v>0.65458499147893856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.15" x14ac:dyDescent="0.4">
      <c r="A92" s="135">
        <v>8</v>
      </c>
      <c r="B92" s="135" t="s">
        <v>193</v>
      </c>
      <c r="C92" s="142">
        <f>VLOOKUP(A92,[1]Sheet1!$A:$B,2,FALSE)</f>
        <v>81.409996000000007</v>
      </c>
      <c r="D92" s="142">
        <f t="shared" si="17"/>
        <v>4.0704998000000003</v>
      </c>
      <c r="E92" s="141">
        <f t="shared" si="18"/>
        <v>77.339496200000013</v>
      </c>
      <c r="F92" s="143">
        <f t="shared" si="14"/>
        <v>77.339496200000013</v>
      </c>
      <c r="G92" s="139"/>
      <c r="H92" s="144">
        <f t="shared" si="15"/>
        <v>6.4650020308769374E-4</v>
      </c>
      <c r="I92" s="144">
        <f t="shared" si="16"/>
        <v>0.64650020308769374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.15" x14ac:dyDescent="0.4">
      <c r="A93" s="135">
        <v>417</v>
      </c>
      <c r="B93" s="135" t="s">
        <v>192</v>
      </c>
      <c r="C93" s="142">
        <f>VLOOKUP(A93,[1]Sheet1!$A:$B,2,FALSE)</f>
        <v>87.45</v>
      </c>
      <c r="D93" s="142">
        <f t="shared" si="17"/>
        <v>4.3725000000000005</v>
      </c>
      <c r="E93" s="141">
        <f t="shared" si="18"/>
        <v>83.077500000000001</v>
      </c>
      <c r="F93" s="143">
        <f t="shared" si="14"/>
        <v>83.077500000000001</v>
      </c>
      <c r="G93" s="139"/>
      <c r="H93" s="144">
        <f t="shared" si="15"/>
        <v>6.0184767235412807E-4</v>
      </c>
      <c r="I93" s="144">
        <f t="shared" si="16"/>
        <v>0.60184767235412806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.15" x14ac:dyDescent="0.4">
      <c r="A94" s="135">
        <v>64</v>
      </c>
      <c r="B94" s="135" t="s">
        <v>191</v>
      </c>
      <c r="C94" s="142">
        <f>VLOOKUP(A94,[1]Sheet1!$A:$B,2,FALSE)</f>
        <v>95.347499999999997</v>
      </c>
      <c r="D94" s="142">
        <f t="shared" si="17"/>
        <v>4.7673750000000004</v>
      </c>
      <c r="E94" s="141">
        <f t="shared" si="18"/>
        <v>90.580124999999995</v>
      </c>
      <c r="F94" s="143">
        <f t="shared" si="14"/>
        <v>90.580124999999995</v>
      </c>
      <c r="G94" s="139"/>
      <c r="H94" s="144">
        <f t="shared" si="15"/>
        <v>5.5199747185158063E-4</v>
      </c>
      <c r="I94" s="144">
        <f t="shared" si="16"/>
        <v>0.55199747185158066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.15" x14ac:dyDescent="0.4">
      <c r="A95" s="135">
        <v>356</v>
      </c>
      <c r="B95" s="135" t="s">
        <v>63</v>
      </c>
      <c r="C95" s="142">
        <f>VLOOKUP(A95,[1]Sheet1!$A:$B,2,FALSE)</f>
        <v>95.36</v>
      </c>
      <c r="D95" s="142">
        <f t="shared" si="17"/>
        <v>4.7679999999999998</v>
      </c>
      <c r="E95" s="141">
        <f t="shared" si="18"/>
        <v>90.591999999999999</v>
      </c>
      <c r="F95" s="143">
        <f t="shared" si="14"/>
        <v>90.591999999999999</v>
      </c>
      <c r="G95" s="139"/>
      <c r="H95" s="144">
        <f t="shared" si="15"/>
        <v>5.5192511480042436E-4</v>
      </c>
      <c r="I95" s="144">
        <f t="shared" si="16"/>
        <v>0.55192511480042439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.15" x14ac:dyDescent="0.4">
      <c r="A96" s="135">
        <v>132</v>
      </c>
      <c r="B96" s="135" t="s">
        <v>190</v>
      </c>
      <c r="C96" s="142">
        <f>VLOOKUP(A96,[1]Sheet1!$A:$B,2,FALSE)</f>
        <v>95.890854000000004</v>
      </c>
      <c r="D96" s="142">
        <f t="shared" si="17"/>
        <v>4.7945427</v>
      </c>
      <c r="E96" s="141">
        <f t="shared" si="18"/>
        <v>91.096311300000011</v>
      </c>
      <c r="F96" s="143">
        <f t="shared" si="14"/>
        <v>91.096311300000011</v>
      </c>
      <c r="G96" s="139"/>
      <c r="H96" s="144">
        <f t="shared" si="15"/>
        <v>5.4886964451654995E-4</v>
      </c>
      <c r="I96" s="144">
        <f t="shared" si="16"/>
        <v>0.54886964451654996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.15" x14ac:dyDescent="0.4">
      <c r="A97" s="135">
        <v>941</v>
      </c>
      <c r="B97" s="135" t="s">
        <v>189</v>
      </c>
      <c r="C97" s="142">
        <f>VLOOKUP(A97,[1]Sheet1!$A:$B,2,FALSE)</f>
        <v>102.15</v>
      </c>
      <c r="D97" s="142">
        <f t="shared" si="17"/>
        <v>5.1075000000000008</v>
      </c>
      <c r="E97" s="141">
        <f t="shared" si="18"/>
        <v>97.042500000000004</v>
      </c>
      <c r="F97" s="143">
        <f t="shared" si="14"/>
        <v>97.042500000000004</v>
      </c>
      <c r="G97" s="139"/>
      <c r="H97" s="144">
        <f t="shared" si="15"/>
        <v>5.1523816884354798E-4</v>
      </c>
      <c r="I97" s="144">
        <f t="shared" si="16"/>
        <v>0.51523816884354801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.15" x14ac:dyDescent="0.4">
      <c r="A98" s="135">
        <v>953</v>
      </c>
      <c r="B98" s="135" t="s">
        <v>64</v>
      </c>
      <c r="C98" s="142">
        <f>VLOOKUP(A98,[1]Sheet1!$A:$B,2,FALSE)</f>
        <v>103.77562</v>
      </c>
      <c r="D98" s="142">
        <f t="shared" si="17"/>
        <v>5.1887810000000005</v>
      </c>
      <c r="E98" s="141">
        <f t="shared" si="18"/>
        <v>98.586838999999998</v>
      </c>
      <c r="F98" s="143">
        <f t="shared" si="14"/>
        <v>98.586838999999998</v>
      </c>
      <c r="G98" s="139"/>
      <c r="H98" s="144">
        <f t="shared" si="15"/>
        <v>5.0716708748517816E-4</v>
      </c>
      <c r="I98" s="144">
        <f t="shared" si="16"/>
        <v>0.50716708748517814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.15" x14ac:dyDescent="0.4">
      <c r="A99" s="135">
        <v>548</v>
      </c>
      <c r="B99" s="135" t="s">
        <v>188</v>
      </c>
      <c r="C99" s="142">
        <f>VLOOKUP(A99,[1]Sheet1!$A:$B,2,FALSE)</f>
        <v>117.176</v>
      </c>
      <c r="D99" s="142">
        <f t="shared" si="17"/>
        <v>5.8588000000000005</v>
      </c>
      <c r="E99" s="141">
        <f t="shared" si="18"/>
        <v>111.3172</v>
      </c>
      <c r="F99" s="143">
        <f t="shared" si="14"/>
        <v>111.3172</v>
      </c>
      <c r="G99" s="139"/>
      <c r="H99" s="144">
        <f t="shared" si="15"/>
        <v>4.491668852612176E-4</v>
      </c>
      <c r="I99" s="144">
        <f t="shared" si="16"/>
        <v>0.44916688526121762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.15" x14ac:dyDescent="0.4">
      <c r="A100" s="135">
        <v>760</v>
      </c>
      <c r="B100" s="135" t="s">
        <v>187</v>
      </c>
      <c r="C100" s="142">
        <f>VLOOKUP(A100,[1]Sheet1!$A:$B,2,FALSE)</f>
        <v>122</v>
      </c>
      <c r="D100" s="142">
        <f t="shared" si="17"/>
        <v>6.1000000000000005</v>
      </c>
      <c r="E100" s="141">
        <f t="shared" si="18"/>
        <v>115.9</v>
      </c>
      <c r="F100" s="143">
        <f t="shared" si="14"/>
        <v>115.9</v>
      </c>
      <c r="G100" s="139"/>
      <c r="H100" s="144">
        <f t="shared" si="15"/>
        <v>4.31406384814495E-4</v>
      </c>
      <c r="I100" s="144">
        <f t="shared" si="16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.15" x14ac:dyDescent="0.4">
      <c r="A101" s="135">
        <v>50</v>
      </c>
      <c r="B101" s="135" t="s">
        <v>186</v>
      </c>
      <c r="C101" s="142">
        <f>VLOOKUP(A101,[1]Sheet1!$A:$B,2,FALSE)</f>
        <v>123.98</v>
      </c>
      <c r="D101" s="142">
        <f t="shared" si="17"/>
        <v>6.1990000000000007</v>
      </c>
      <c r="E101" s="141">
        <f t="shared" si="18"/>
        <v>117.78100000000001</v>
      </c>
      <c r="F101" s="143">
        <f t="shared" si="14"/>
        <v>117.78100000000001</v>
      </c>
      <c r="G101" s="139"/>
      <c r="H101" s="144">
        <f t="shared" si="15"/>
        <v>4.2451668775099483E-4</v>
      </c>
      <c r="I101" s="144">
        <f t="shared" si="16"/>
        <v>0.42451668775099483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.15" x14ac:dyDescent="0.4">
      <c r="A102" s="135">
        <v>352</v>
      </c>
      <c r="B102" s="135" t="s">
        <v>185</v>
      </c>
      <c r="C102" s="142">
        <f>VLOOKUP(A102,[1]Sheet1!$A:$B,2,FALSE)</f>
        <v>124.16</v>
      </c>
      <c r="D102" s="142">
        <f t="shared" si="17"/>
        <v>6.2080000000000002</v>
      </c>
      <c r="E102" s="141">
        <f t="shared" si="18"/>
        <v>117.952</v>
      </c>
      <c r="F102" s="143">
        <f t="shared" si="14"/>
        <v>117.952</v>
      </c>
      <c r="G102" s="139"/>
      <c r="H102" s="144">
        <f t="shared" si="15"/>
        <v>4.2390124796527241E-4</v>
      </c>
      <c r="I102" s="144">
        <f t="shared" si="16"/>
        <v>0.4239012479652724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.15" x14ac:dyDescent="0.4">
      <c r="A103" s="135">
        <v>404</v>
      </c>
      <c r="B103" s="135" t="s">
        <v>61</v>
      </c>
      <c r="C103" s="142">
        <f>VLOOKUP(A103,[1]Sheet1!$A:$B,2,FALSE)</f>
        <v>129.41467</v>
      </c>
      <c r="D103" s="142">
        <f t="shared" si="17"/>
        <v>6.4707335000000006</v>
      </c>
      <c r="E103" s="141">
        <f t="shared" si="18"/>
        <v>122.94393650000001</v>
      </c>
      <c r="F103" s="143">
        <f t="shared" si="14"/>
        <v>122.94393650000001</v>
      </c>
      <c r="G103" s="139"/>
      <c r="H103" s="144">
        <f t="shared" si="15"/>
        <v>4.0668943441549924E-4</v>
      </c>
      <c r="I103" s="144">
        <f t="shared" si="16"/>
        <v>0.40668943441549926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.15" x14ac:dyDescent="0.4">
      <c r="A104" s="135">
        <v>332</v>
      </c>
      <c r="B104" s="135" t="s">
        <v>184</v>
      </c>
      <c r="C104" s="142">
        <f>VLOOKUP(A104,[1]Sheet1!$A:$B,2,FALSE)</f>
        <v>131.0325</v>
      </c>
      <c r="D104" s="142">
        <f t="shared" si="17"/>
        <v>6.5516250000000005</v>
      </c>
      <c r="E104" s="141">
        <f t="shared" si="18"/>
        <v>124.480875</v>
      </c>
      <c r="F104" s="143">
        <f t="shared" si="14"/>
        <v>124.480875</v>
      </c>
      <c r="G104" s="139"/>
      <c r="H104" s="144">
        <f t="shared" si="15"/>
        <v>4.0166812773448184E-4</v>
      </c>
      <c r="I104" s="144">
        <f t="shared" si="16"/>
        <v>0.40166812773448185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.15" x14ac:dyDescent="0.4">
      <c r="A105" s="135">
        <v>12</v>
      </c>
      <c r="B105" s="135" t="s">
        <v>183</v>
      </c>
      <c r="C105" s="142">
        <f>VLOOKUP(A105,[1]Sheet1!$A:$B,2,FALSE)</f>
        <v>133.21180000000001</v>
      </c>
      <c r="D105" s="142">
        <f t="shared" si="17"/>
        <v>6.6605900000000009</v>
      </c>
      <c r="E105" s="141">
        <f t="shared" si="18"/>
        <v>126.55121000000001</v>
      </c>
      <c r="F105" s="143">
        <f t="shared" si="14"/>
        <v>126.55121000000001</v>
      </c>
      <c r="G105" s="139"/>
      <c r="H105" s="144">
        <f t="shared" si="15"/>
        <v>3.9509697299614822E-4</v>
      </c>
      <c r="I105" s="144">
        <f t="shared" si="16"/>
        <v>0.39509697299614821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.15" x14ac:dyDescent="0.4">
      <c r="A106" s="135">
        <v>524</v>
      </c>
      <c r="B106" s="135" t="s">
        <v>182</v>
      </c>
      <c r="C106" s="142">
        <f>VLOOKUP(A106,[1]Sheet1!$A:$B,2,FALSE)</f>
        <v>152.57599999999999</v>
      </c>
      <c r="D106" s="142">
        <f t="shared" si="17"/>
        <v>7.6288</v>
      </c>
      <c r="E106" s="141">
        <f t="shared" si="18"/>
        <v>144.94719999999998</v>
      </c>
      <c r="F106" s="143">
        <f t="shared" si="14"/>
        <v>144.94719999999998</v>
      </c>
      <c r="G106" s="139"/>
      <c r="H106" s="144">
        <f t="shared" si="15"/>
        <v>3.4495319675026566E-4</v>
      </c>
      <c r="I106" s="144">
        <f t="shared" si="16"/>
        <v>0.34495319675026564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.15" x14ac:dyDescent="0.4">
      <c r="A107" s="135">
        <v>388</v>
      </c>
      <c r="B107" s="135" t="s">
        <v>181</v>
      </c>
      <c r="C107" s="142">
        <f>VLOOKUP(A107,[1]Sheet1!$A:$B,2,FALSE)</f>
        <v>158.38559000000001</v>
      </c>
      <c r="D107" s="142">
        <f t="shared" si="17"/>
        <v>7.9192795000000009</v>
      </c>
      <c r="E107" s="141">
        <f t="shared" si="18"/>
        <v>150.46631050000002</v>
      </c>
      <c r="F107" s="143">
        <f t="shared" si="14"/>
        <v>150.46631050000002</v>
      </c>
      <c r="G107" s="139"/>
      <c r="H107" s="144">
        <f t="shared" si="15"/>
        <v>3.3230029920883804E-4</v>
      </c>
      <c r="I107" s="144">
        <f t="shared" si="16"/>
        <v>0.33230029920883802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.15" x14ac:dyDescent="0.4">
      <c r="A108" s="135">
        <v>230</v>
      </c>
      <c r="B108" s="135" t="s">
        <v>180</v>
      </c>
      <c r="C108" s="142">
        <f>VLOOKUP(A108,[1]Sheet1!$A:$B,2,FALSE)</f>
        <v>160.84459000000001</v>
      </c>
      <c r="D108" s="142">
        <f t="shared" si="17"/>
        <v>8.0422295000000013</v>
      </c>
      <c r="E108" s="141">
        <f t="shared" si="18"/>
        <v>152.80236050000002</v>
      </c>
      <c r="F108" s="143">
        <f t="shared" si="14"/>
        <v>152.80236050000002</v>
      </c>
      <c r="G108" s="139"/>
      <c r="H108" s="144">
        <f t="shared" si="15"/>
        <v>3.2722007589666702E-4</v>
      </c>
      <c r="I108" s="144">
        <f t="shared" si="16"/>
        <v>0.32722007589666702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.15" x14ac:dyDescent="0.4">
      <c r="A109" s="135">
        <v>392</v>
      </c>
      <c r="B109" s="135" t="s">
        <v>48</v>
      </c>
      <c r="C109" s="142">
        <f>VLOOKUP(A109,[1]Sheet1!$A:$B,2,FALSE)</f>
        <v>157.91</v>
      </c>
      <c r="D109" s="142">
        <f t="shared" si="17"/>
        <v>7.8955000000000002</v>
      </c>
      <c r="E109" s="141">
        <f t="shared" si="18"/>
        <v>150.0145</v>
      </c>
      <c r="F109" s="143">
        <f t="shared" si="14"/>
        <v>150.0145</v>
      </c>
      <c r="G109" s="139"/>
      <c r="H109" s="144">
        <f t="shared" si="15"/>
        <v>3.3330111422562488E-4</v>
      </c>
      <c r="I109" s="144">
        <f t="shared" si="16"/>
        <v>0.33330111422562486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.15" x14ac:dyDescent="0.4">
      <c r="A110" s="135">
        <v>262</v>
      </c>
      <c r="B110" s="135" t="s">
        <v>179</v>
      </c>
      <c r="C110" s="142">
        <f>VLOOKUP(A110,[1]Sheet1!$A:$B,2,FALSE)</f>
        <v>177.65</v>
      </c>
      <c r="D110" s="142">
        <f t="shared" si="17"/>
        <v>8.8825000000000003</v>
      </c>
      <c r="E110" s="141">
        <f t="shared" si="18"/>
        <v>168.76750000000001</v>
      </c>
      <c r="F110" s="143">
        <f t="shared" si="14"/>
        <v>168.76750000000001</v>
      </c>
      <c r="G110" s="139"/>
      <c r="H110" s="144">
        <f t="shared" si="15"/>
        <v>2.9626557245915255E-4</v>
      </c>
      <c r="I110" s="144">
        <f t="shared" si="16"/>
        <v>0.29626557245915253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.15" x14ac:dyDescent="0.4">
      <c r="A111" s="135">
        <v>430</v>
      </c>
      <c r="B111" s="135" t="s">
        <v>178</v>
      </c>
      <c r="C111" s="142">
        <f>VLOOKUP(A111,[1]Sheet1!$A:$B,2,FALSE)</f>
        <v>180.7527</v>
      </c>
      <c r="D111" s="142">
        <f t="shared" si="17"/>
        <v>9.0376349999999999</v>
      </c>
      <c r="E111" s="141">
        <f t="shared" si="18"/>
        <v>171.71506500000001</v>
      </c>
      <c r="F111" s="143">
        <f t="shared" si="14"/>
        <v>171.71506500000001</v>
      </c>
      <c r="G111" s="139"/>
      <c r="H111" s="144">
        <f t="shared" si="15"/>
        <v>2.9118004293915596E-4</v>
      </c>
      <c r="I111" s="144">
        <f t="shared" si="16"/>
        <v>0.29118004293915595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.15" x14ac:dyDescent="0.4">
      <c r="A112" s="135">
        <v>328</v>
      </c>
      <c r="B112" s="135" t="s">
        <v>177</v>
      </c>
      <c r="C112" s="142">
        <f>VLOOKUP(A112,[1]Sheet1!$A:$B,2,FALSE)</f>
        <v>209.54</v>
      </c>
      <c r="D112" s="142">
        <f t="shared" si="17"/>
        <v>10.477</v>
      </c>
      <c r="E112" s="141">
        <f t="shared" si="18"/>
        <v>199.06299999999999</v>
      </c>
      <c r="F112" s="143">
        <f t="shared" si="14"/>
        <v>199.06299999999999</v>
      </c>
      <c r="G112" s="139"/>
      <c r="H112" s="144">
        <f t="shared" si="15"/>
        <v>2.5117676313528899E-4</v>
      </c>
      <c r="I112" s="144">
        <f t="shared" si="16"/>
        <v>0.25117676313528897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.15" x14ac:dyDescent="0.4">
      <c r="A113" s="135">
        <v>586</v>
      </c>
      <c r="B113" s="135" t="s">
        <v>176</v>
      </c>
      <c r="C113" s="142">
        <f>VLOOKUP(A113,[1]Sheet1!$A:$B,2,FALSE)</f>
        <v>278.2</v>
      </c>
      <c r="D113" s="142">
        <f t="shared" si="17"/>
        <v>13.91</v>
      </c>
      <c r="E113" s="141">
        <f t="shared" si="18"/>
        <v>264.28999999999996</v>
      </c>
      <c r="F113" s="143">
        <f t="shared" si="14"/>
        <v>264.28999999999996</v>
      </c>
      <c r="G113" s="139"/>
      <c r="H113" s="144">
        <f t="shared" si="15"/>
        <v>1.8918612130614139E-4</v>
      </c>
      <c r="I113" s="144">
        <f t="shared" si="16"/>
        <v>0.18918612130614137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.15" x14ac:dyDescent="0.4">
      <c r="A114" s="135">
        <v>348</v>
      </c>
      <c r="B114" s="135" t="s">
        <v>175</v>
      </c>
      <c r="C114" s="142">
        <f>VLOOKUP(A114,[1]Sheet1!$A:$B,2,FALSE)</f>
        <v>317.41000000000003</v>
      </c>
      <c r="D114" s="142">
        <f t="shared" si="17"/>
        <v>15.870500000000002</v>
      </c>
      <c r="E114" s="141">
        <f t="shared" si="18"/>
        <v>301.53950000000003</v>
      </c>
      <c r="F114" s="143">
        <f t="shared" si="14"/>
        <v>301.53950000000003</v>
      </c>
      <c r="G114" s="139"/>
      <c r="H114" s="144">
        <f t="shared" si="15"/>
        <v>1.6581575548145445E-4</v>
      </c>
      <c r="I114" s="144">
        <f t="shared" si="16"/>
        <v>0.16581575548145444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.15" x14ac:dyDescent="0.4">
      <c r="A115" s="135">
        <v>144</v>
      </c>
      <c r="B115" s="135" t="s">
        <v>68</v>
      </c>
      <c r="C115" s="142">
        <f>VLOOKUP(A115,[1]Sheet1!$A:$B,2,FALSE)</f>
        <v>335.85</v>
      </c>
      <c r="D115" s="142">
        <f t="shared" si="17"/>
        <v>16.7925</v>
      </c>
      <c r="E115" s="141">
        <f t="shared" si="18"/>
        <v>319.0575</v>
      </c>
      <c r="F115" s="143">
        <f t="shared" si="14"/>
        <v>319.0575</v>
      </c>
      <c r="G115" s="139"/>
      <c r="H115" s="144">
        <f t="shared" si="15"/>
        <v>1.5671156452990494E-4</v>
      </c>
      <c r="I115" s="144">
        <f t="shared" si="16"/>
        <v>0.15671156452990495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.15" x14ac:dyDescent="0.4">
      <c r="A116" s="135">
        <v>51</v>
      </c>
      <c r="B116" s="135" t="s">
        <v>174</v>
      </c>
      <c r="C116" s="142">
        <f>VLOOKUP(A116,[1]Sheet1!$A:$B,2,FALSE)</f>
        <v>364.50958000000003</v>
      </c>
      <c r="D116" s="142">
        <f t="shared" si="17"/>
        <v>18.225479000000004</v>
      </c>
      <c r="E116" s="141">
        <f t="shared" si="18"/>
        <v>346.28410100000002</v>
      </c>
      <c r="F116" s="143">
        <f t="shared" si="14"/>
        <v>346.28410100000002</v>
      </c>
      <c r="G116" s="139"/>
      <c r="H116" s="144">
        <f t="shared" si="15"/>
        <v>1.4439011163264485E-4</v>
      </c>
      <c r="I116" s="144">
        <f t="shared" si="16"/>
        <v>0.14439011163264484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.15" x14ac:dyDescent="0.4">
      <c r="A117" s="135">
        <v>174</v>
      </c>
      <c r="B117" s="135" t="s">
        <v>173</v>
      </c>
      <c r="C117" s="142">
        <f>VLOOKUP(A117,[1]Sheet1!$A:$B,2,FALSE)</f>
        <v>427.83483999999999</v>
      </c>
      <c r="D117" s="142">
        <f t="shared" si="17"/>
        <v>21.391742000000001</v>
      </c>
      <c r="E117" s="141">
        <f t="shared" si="18"/>
        <v>406.44309799999996</v>
      </c>
      <c r="F117" s="143">
        <f t="shared" si="14"/>
        <v>406.44309799999996</v>
      </c>
      <c r="G117" s="139"/>
      <c r="H117" s="144">
        <f t="shared" si="15"/>
        <v>1.2301845017429749E-4</v>
      </c>
      <c r="I117" s="144">
        <f t="shared" si="16"/>
        <v>0.12301845017429749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.15" x14ac:dyDescent="0.4">
      <c r="A118" s="135">
        <v>938</v>
      </c>
      <c r="B118" s="135" t="s">
        <v>172</v>
      </c>
      <c r="C118" s="142">
        <f>VLOOKUP(A118,[1]Sheet1!$A:$B,2,FALSE)</f>
        <v>447.62580000000003</v>
      </c>
      <c r="D118" s="142">
        <f t="shared" si="17"/>
        <v>22.381290000000003</v>
      </c>
      <c r="E118" s="141">
        <f t="shared" si="18"/>
        <v>425.24451000000005</v>
      </c>
      <c r="F118" s="143">
        <f t="shared" si="14"/>
        <v>425.24451000000005</v>
      </c>
      <c r="G118" s="139"/>
      <c r="H118" s="144">
        <f t="shared" si="15"/>
        <v>1.1757941331211981E-4</v>
      </c>
      <c r="I118" s="144">
        <f t="shared" si="16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.15" x14ac:dyDescent="0.4">
      <c r="A119" s="135">
        <v>188</v>
      </c>
      <c r="B119" s="135" t="s">
        <v>171</v>
      </c>
      <c r="C119" s="142">
        <f>VLOOKUP(A119,[1]Sheet1!$A:$B,2,FALSE)</f>
        <v>459.14542</v>
      </c>
      <c r="D119" s="142">
        <f t="shared" si="17"/>
        <v>22.957271000000002</v>
      </c>
      <c r="E119" s="141">
        <f t="shared" si="18"/>
        <v>436.18814900000001</v>
      </c>
      <c r="F119" s="143">
        <f t="shared" si="14"/>
        <v>436.18814900000001</v>
      </c>
      <c r="G119" s="139"/>
      <c r="H119" s="144">
        <f t="shared" si="15"/>
        <v>1.1462943253875502E-4</v>
      </c>
      <c r="I119" s="144">
        <f t="shared" si="16"/>
        <v>0.11462943253875502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.15" x14ac:dyDescent="0.4">
      <c r="A120" s="135">
        <v>398</v>
      </c>
      <c r="B120" s="135" t="s">
        <v>170</v>
      </c>
      <c r="C120" s="142">
        <f>VLOOKUP(A120,[1]Sheet1!$A:$B,2,FALSE)</f>
        <v>475.29930000000002</v>
      </c>
      <c r="D120" s="142">
        <f t="shared" si="17"/>
        <v>23.764965000000004</v>
      </c>
      <c r="E120" s="141">
        <f t="shared" si="18"/>
        <v>451.534335</v>
      </c>
      <c r="F120" s="143">
        <f t="shared" si="14"/>
        <v>451.534335</v>
      </c>
      <c r="G120" s="139"/>
      <c r="H120" s="144">
        <f t="shared" si="15"/>
        <v>1.1073355030686649E-4</v>
      </c>
      <c r="I120" s="144">
        <f t="shared" si="16"/>
        <v>0.11073355030686649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.15" x14ac:dyDescent="0.4">
      <c r="A121" s="135">
        <v>706</v>
      </c>
      <c r="B121" s="135" t="s">
        <v>169</v>
      </c>
      <c r="C121" s="142">
        <f>VLOOKUP(A121,[1]Sheet1!$A:$B,2,FALSE)</f>
        <v>572.74360000000001</v>
      </c>
      <c r="D121" s="142">
        <f t="shared" si="17"/>
        <v>28.637180000000001</v>
      </c>
      <c r="E121" s="141">
        <f t="shared" si="18"/>
        <v>544.10642000000007</v>
      </c>
      <c r="F121" s="143">
        <f t="shared" si="14"/>
        <v>544.10642000000007</v>
      </c>
      <c r="G121" s="139"/>
      <c r="H121" s="144">
        <f t="shared" si="15"/>
        <v>9.1893787983607844E-5</v>
      </c>
      <c r="I121" s="144">
        <f t="shared" si="16"/>
        <v>9.1893787983607839E-2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.15" x14ac:dyDescent="0.4">
      <c r="A122" s="135">
        <v>950</v>
      </c>
      <c r="B122" s="135" t="s">
        <v>74</v>
      </c>
      <c r="C122" s="142">
        <f>VLOOKUP(A122,[1]Sheet1!$A:$B,2,FALSE)</f>
        <v>570.44640000000004</v>
      </c>
      <c r="D122" s="142">
        <f t="shared" si="17"/>
        <v>28.522320000000004</v>
      </c>
      <c r="E122" s="141">
        <f t="shared" si="18"/>
        <v>541.92408</v>
      </c>
      <c r="F122" s="143">
        <f t="shared" si="14"/>
        <v>541.92408</v>
      </c>
      <c r="G122" s="139"/>
      <c r="H122" s="144">
        <f t="shared" si="15"/>
        <v>9.2263846256841059E-5</v>
      </c>
      <c r="I122" s="144">
        <f t="shared" si="16"/>
        <v>9.2263846256841059E-2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.15" x14ac:dyDescent="0.4">
      <c r="A123" s="135">
        <v>952</v>
      </c>
      <c r="B123" s="135" t="s">
        <v>62</v>
      </c>
      <c r="C123" s="142">
        <f>VLOOKUP(A123,[1]Sheet1!$A:$B,2,FALSE)</f>
        <v>570.44640000000004</v>
      </c>
      <c r="D123" s="142">
        <f t="shared" si="17"/>
        <v>28.522320000000004</v>
      </c>
      <c r="E123" s="141">
        <f t="shared" si="18"/>
        <v>541.92408</v>
      </c>
      <c r="F123" s="143">
        <f t="shared" si="14"/>
        <v>541.92408</v>
      </c>
      <c r="G123" s="139"/>
      <c r="H123" s="144">
        <f t="shared" si="15"/>
        <v>9.2263846256841059E-5</v>
      </c>
      <c r="I123" s="144">
        <f t="shared" si="16"/>
        <v>9.2263846256841059E-2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.15" x14ac:dyDescent="0.4">
      <c r="A124" s="135">
        <v>928</v>
      </c>
      <c r="B124" s="135" t="s">
        <v>168</v>
      </c>
      <c r="C124" s="142">
        <f>VLOOKUP(A124,[1]Sheet1!$A:$B,2,FALSE)</f>
        <v>748.78639999999996</v>
      </c>
      <c r="D124" s="142">
        <f t="shared" si="17"/>
        <v>37.439320000000002</v>
      </c>
      <c r="E124" s="141">
        <f t="shared" si="18"/>
        <v>711.34708000000001</v>
      </c>
      <c r="F124" s="143">
        <f t="shared" si="14"/>
        <v>711.34708000000001</v>
      </c>
      <c r="G124" s="139"/>
      <c r="H124" s="144">
        <f t="shared" si="15"/>
        <v>7.028917585491447E-5</v>
      </c>
      <c r="I124" s="144">
        <f t="shared" si="16"/>
        <v>7.0289175854914468E-2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.15" x14ac:dyDescent="0.4">
      <c r="A125" s="135">
        <v>973</v>
      </c>
      <c r="B125" s="135" t="s">
        <v>167</v>
      </c>
      <c r="C125" s="142">
        <f>VLOOKUP(A125,[1]Sheet1!$A:$B,2,FALSE)</f>
        <v>919.46889999999996</v>
      </c>
      <c r="D125" s="142">
        <f t="shared" si="17"/>
        <v>45.973444999999998</v>
      </c>
      <c r="E125" s="141">
        <f t="shared" si="18"/>
        <v>873.49545499999999</v>
      </c>
      <c r="F125" s="143">
        <f t="shared" si="14"/>
        <v>873.49545499999999</v>
      </c>
      <c r="G125" s="139"/>
      <c r="H125" s="144">
        <f t="shared" si="15"/>
        <v>5.724128238308911E-5</v>
      </c>
      <c r="I125" s="144">
        <f t="shared" si="16"/>
        <v>5.7241282383089107E-2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.15" x14ac:dyDescent="0.4">
      <c r="A126" s="135">
        <v>152</v>
      </c>
      <c r="B126" s="135" t="s">
        <v>166</v>
      </c>
      <c r="C126" s="142">
        <f>VLOOKUP(A126,[1]Sheet1!$A:$B,2,FALSE)</f>
        <v>932.49994000000004</v>
      </c>
      <c r="D126" s="142">
        <f t="shared" si="17"/>
        <v>46.624997000000008</v>
      </c>
      <c r="E126" s="141">
        <f t="shared" si="18"/>
        <v>885.87494300000003</v>
      </c>
      <c r="F126" s="143">
        <f t="shared" si="14"/>
        <v>885.87494300000003</v>
      </c>
      <c r="G126" s="139"/>
      <c r="H126" s="144">
        <f t="shared" si="15"/>
        <v>5.6441375156944529E-5</v>
      </c>
      <c r="I126" s="144">
        <f t="shared" si="16"/>
        <v>5.6441375156944529E-2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.15" x14ac:dyDescent="0.4">
      <c r="A127" s="135">
        <v>368</v>
      </c>
      <c r="B127" s="135" t="s">
        <v>165</v>
      </c>
      <c r="C127" s="142">
        <f>VLOOKUP(A127,[1]Sheet1!$A:$B,2,FALSE)</f>
        <v>1310</v>
      </c>
      <c r="D127" s="142">
        <f>C127*0.05</f>
        <v>65.5</v>
      </c>
      <c r="E127" s="141">
        <f t="shared" si="18"/>
        <v>1244.5</v>
      </c>
      <c r="F127" s="143">
        <f t="shared" si="14"/>
        <v>1244.5</v>
      </c>
      <c r="G127" s="139"/>
      <c r="H127" s="144">
        <f t="shared" si="15"/>
        <v>4.0176777822418619E-5</v>
      </c>
      <c r="I127" s="144">
        <f t="shared" si="16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.15" x14ac:dyDescent="0.4">
      <c r="A128" s="135">
        <v>646</v>
      </c>
      <c r="B128" s="135" t="s">
        <v>164</v>
      </c>
      <c r="C128" s="142">
        <f>VLOOKUP(A128,[1]Sheet1!$A:$B,2,FALSE)</f>
        <v>1472</v>
      </c>
      <c r="D128" s="142">
        <f t="shared" si="17"/>
        <v>73.600000000000009</v>
      </c>
      <c r="E128" s="141">
        <f t="shared" si="18"/>
        <v>1398.4</v>
      </c>
      <c r="F128" s="143">
        <f t="shared" si="14"/>
        <v>1398.4</v>
      </c>
      <c r="G128" s="139"/>
      <c r="H128" s="144">
        <f t="shared" si="15"/>
        <v>3.5755148741418758E-5</v>
      </c>
      <c r="I128" s="144">
        <f t="shared" si="16"/>
        <v>3.575514874141876E-2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.15" x14ac:dyDescent="0.4">
      <c r="A129" s="135">
        <v>410</v>
      </c>
      <c r="B129" s="135" t="s">
        <v>163</v>
      </c>
      <c r="C129" s="142">
        <f>VLOOKUP(A129,[1]Sheet1!$A:$B,2,FALSE)</f>
        <v>1427.4512</v>
      </c>
      <c r="D129" s="142">
        <f t="shared" si="17"/>
        <v>71.372560000000007</v>
      </c>
      <c r="E129" s="141">
        <f t="shared" si="18"/>
        <v>1356.07864</v>
      </c>
      <c r="F129" s="143">
        <f t="shared" si="14"/>
        <v>1356.07864</v>
      </c>
      <c r="G129" s="139"/>
      <c r="H129" s="144">
        <f t="shared" si="15"/>
        <v>3.6871018040664618E-5</v>
      </c>
      <c r="I129" s="144">
        <f t="shared" si="16"/>
        <v>3.6871018040664616E-2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.15" x14ac:dyDescent="0.4">
      <c r="A130" s="135">
        <v>32</v>
      </c>
      <c r="B130" s="135" t="s">
        <v>162</v>
      </c>
      <c r="C130" s="142">
        <f>VLOOKUP(A130,[1]Sheet1!$A:$B,2,FALSE)</f>
        <v>1495</v>
      </c>
      <c r="D130" s="142">
        <f t="shared" si="17"/>
        <v>74.75</v>
      </c>
      <c r="E130" s="141">
        <f t="shared" si="18"/>
        <v>1420.25</v>
      </c>
      <c r="F130" s="143">
        <f t="shared" si="14"/>
        <v>1420.25</v>
      </c>
      <c r="G130" s="139"/>
      <c r="H130" s="144">
        <f t="shared" si="15"/>
        <v>3.5205069530012349E-5</v>
      </c>
      <c r="I130" s="144">
        <f t="shared" si="16"/>
        <v>3.5205069530012345E-2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.15" x14ac:dyDescent="0.4">
      <c r="A131" s="135">
        <v>886</v>
      </c>
      <c r="B131" s="135" t="s">
        <v>161</v>
      </c>
      <c r="C131" s="142">
        <f>VLOOKUP(A131,[1]Sheet1!$A:$B,2,FALSE)</f>
        <v>1574.7001</v>
      </c>
      <c r="D131" s="142">
        <f t="shared" si="17"/>
        <v>78.735005000000001</v>
      </c>
      <c r="E131" s="141">
        <f t="shared" si="18"/>
        <v>1495.965095</v>
      </c>
      <c r="F131" s="143">
        <f t="shared" ref="F131:F150" si="19">E131</f>
        <v>1495.965095</v>
      </c>
      <c r="G131" s="139"/>
      <c r="H131" s="144">
        <f t="shared" ref="H131:H150" si="20">(1/E131)-(1/C131)</f>
        <v>3.3423239731405715E-5</v>
      </c>
      <c r="I131" s="144">
        <f t="shared" ref="I131:I150" si="21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.15" x14ac:dyDescent="0.4">
      <c r="A132" s="135">
        <v>454</v>
      </c>
      <c r="B132" s="135" t="s">
        <v>160</v>
      </c>
      <c r="C132" s="142">
        <f>VLOOKUP(A132,[1]Sheet1!$A:$B,2,FALSE)</f>
        <v>1736.2704000000001</v>
      </c>
      <c r="D132" s="142">
        <f t="shared" si="17"/>
        <v>86.813520000000011</v>
      </c>
      <c r="E132" s="141">
        <f t="shared" si="18"/>
        <v>1649.4568800000002</v>
      </c>
      <c r="F132" s="143">
        <f t="shared" si="19"/>
        <v>1649.4568800000002</v>
      </c>
      <c r="G132" s="139"/>
      <c r="H132" s="144">
        <f t="shared" si="20"/>
        <v>3.0313008243052744E-5</v>
      </c>
      <c r="I132" s="144">
        <f t="shared" si="21"/>
        <v>3.0313008243052744E-2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.15" x14ac:dyDescent="0.4">
      <c r="A133" s="135">
        <v>976</v>
      </c>
      <c r="B133" s="135" t="s">
        <v>159</v>
      </c>
      <c r="C133" s="142">
        <f>VLOOKUP(A133,[1]Sheet1!$A:$B,2,FALSE)</f>
        <v>2293.4349999999999</v>
      </c>
      <c r="D133" s="142">
        <f t="shared" si="17"/>
        <v>114.67175</v>
      </c>
      <c r="E133" s="141">
        <f t="shared" si="18"/>
        <v>2178.76325</v>
      </c>
      <c r="F133" s="143">
        <f t="shared" si="19"/>
        <v>2178.76325</v>
      </c>
      <c r="G133" s="139"/>
      <c r="H133" s="144">
        <f t="shared" si="20"/>
        <v>2.2948799049185337E-5</v>
      </c>
      <c r="I133" s="144">
        <f t="shared" si="21"/>
        <v>2.2948799049185335E-2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.15" x14ac:dyDescent="0.4">
      <c r="A134" s="135">
        <v>834</v>
      </c>
      <c r="B134" s="135" t="s">
        <v>70</v>
      </c>
      <c r="C134" s="142">
        <f>VLOOKUP(A134,[1]Sheet1!$A:$B,2,FALSE)</f>
        <v>2668</v>
      </c>
      <c r="D134" s="142">
        <f t="shared" si="17"/>
        <v>133.4</v>
      </c>
      <c r="E134" s="141">
        <f t="shared" si="18"/>
        <v>2534.6</v>
      </c>
      <c r="F134" s="143">
        <f t="shared" si="19"/>
        <v>2534.6</v>
      </c>
      <c r="G134" s="139"/>
      <c r="H134" s="144">
        <f t="shared" si="20"/>
        <v>1.972697861595522E-5</v>
      </c>
      <c r="I134" s="144">
        <f t="shared" si="21"/>
        <v>1.972697861595522E-2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.15" x14ac:dyDescent="0.4">
      <c r="A135" s="135">
        <v>108</v>
      </c>
      <c r="B135" s="135" t="s">
        <v>158</v>
      </c>
      <c r="C135" s="142">
        <f>VLOOKUP(A135,[1]Sheet1!$A:$B,2,FALSE)</f>
        <v>3001.9962999999998</v>
      </c>
      <c r="D135" s="142">
        <f t="shared" ref="D135:D149" si="22">C135*0.05</f>
        <v>150.09981500000001</v>
      </c>
      <c r="E135" s="141">
        <f t="shared" si="18"/>
        <v>2851.8964849999998</v>
      </c>
      <c r="F135" s="143">
        <f t="shared" si="19"/>
        <v>2851.8964849999998</v>
      </c>
      <c r="G135" s="139"/>
      <c r="H135" s="144">
        <f t="shared" si="20"/>
        <v>1.7532193143398797E-5</v>
      </c>
      <c r="I135" s="144">
        <f t="shared" si="21"/>
        <v>1.7532193143398798E-2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.15" x14ac:dyDescent="0.4">
      <c r="A136" s="135">
        <v>170</v>
      </c>
      <c r="B136" s="135" t="s">
        <v>157</v>
      </c>
      <c r="C136" s="142">
        <f>VLOOKUP(A136,[1]Sheet1!$A:$B,2,FALSE)</f>
        <v>3144.14</v>
      </c>
      <c r="D136" s="142">
        <f t="shared" si="22"/>
        <v>157.20699999999999</v>
      </c>
      <c r="E136" s="141">
        <f t="shared" si="18"/>
        <v>2986.933</v>
      </c>
      <c r="F136" s="143">
        <f t="shared" si="19"/>
        <v>2986.933</v>
      </c>
      <c r="G136" s="139"/>
      <c r="H136" s="144">
        <f t="shared" si="20"/>
        <v>1.6739578691587641E-5</v>
      </c>
      <c r="I136" s="144">
        <f t="shared" si="21"/>
        <v>1.6739578691587639E-2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.15" x14ac:dyDescent="0.4">
      <c r="A137" s="135">
        <v>496</v>
      </c>
      <c r="B137" s="135" t="s">
        <v>156</v>
      </c>
      <c r="C137" s="142">
        <f>VLOOKUP(A137,[1]Sheet1!$A:$B,2,FALSE)</f>
        <v>3587.1572000000001</v>
      </c>
      <c r="D137" s="142">
        <f t="shared" si="22"/>
        <v>179.35786000000002</v>
      </c>
      <c r="E137" s="141">
        <f t="shared" si="18"/>
        <v>3407.79934</v>
      </c>
      <c r="F137" s="143">
        <f t="shared" si="19"/>
        <v>3407.79934</v>
      </c>
      <c r="G137" s="139"/>
      <c r="H137" s="144">
        <f t="shared" si="20"/>
        <v>1.4672225389890479E-5</v>
      </c>
      <c r="I137" s="144">
        <f t="shared" si="21"/>
        <v>1.4672225389890478E-2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.15" x14ac:dyDescent="0.4">
      <c r="A138" s="135">
        <v>104</v>
      </c>
      <c r="B138" s="135" t="s">
        <v>79</v>
      </c>
      <c r="C138" s="142">
        <f>VLOOKUP(A138,[1]Sheet1!$A:$B,2,FALSE)</f>
        <v>3658</v>
      </c>
      <c r="D138" s="142">
        <f t="shared" si="22"/>
        <v>182.9</v>
      </c>
      <c r="E138" s="141">
        <f t="shared" si="18"/>
        <v>3475.1</v>
      </c>
      <c r="F138" s="143">
        <f t="shared" si="19"/>
        <v>3475.1</v>
      </c>
      <c r="G138" s="139"/>
      <c r="H138" s="144">
        <f t="shared" si="20"/>
        <v>1.4388075163304669E-5</v>
      </c>
      <c r="I138" s="144">
        <f t="shared" si="21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.15" x14ac:dyDescent="0.4">
      <c r="A139" s="135">
        <v>800</v>
      </c>
      <c r="B139" s="135" t="s">
        <v>67</v>
      </c>
      <c r="C139" s="142">
        <f>VLOOKUP(A139,[1]Sheet1!$A:$B,2,FALSE)</f>
        <v>3750.2431999999999</v>
      </c>
      <c r="D139" s="142">
        <f t="shared" si="22"/>
        <v>187.51215999999999</v>
      </c>
      <c r="E139" s="141">
        <f t="shared" si="18"/>
        <v>3562.7310399999997</v>
      </c>
      <c r="F139" s="143">
        <f t="shared" si="19"/>
        <v>3562.7310399999997</v>
      </c>
      <c r="G139" s="139"/>
      <c r="H139" s="144">
        <f t="shared" si="20"/>
        <v>1.4034177556103184E-5</v>
      </c>
      <c r="I139" s="144">
        <f t="shared" si="21"/>
        <v>1.4034177556103183E-2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.15" x14ac:dyDescent="0.4">
      <c r="A140" s="135">
        <v>116</v>
      </c>
      <c r="B140" s="135" t="s">
        <v>155</v>
      </c>
      <c r="C140" s="142">
        <f>VLOOKUP(A140,[1]Sheet1!$A:$B,2,FALSE)</f>
        <v>4047.0614999999998</v>
      </c>
      <c r="D140" s="142">
        <f t="shared" si="22"/>
        <v>202.35307499999999</v>
      </c>
      <c r="E140" s="141">
        <f t="shared" si="18"/>
        <v>3844.7084249999998</v>
      </c>
      <c r="F140" s="143">
        <f t="shared" si="19"/>
        <v>3844.7084249999998</v>
      </c>
      <c r="G140" s="139"/>
      <c r="H140" s="144">
        <f t="shared" si="20"/>
        <v>1.3004887360216447E-5</v>
      </c>
      <c r="I140" s="144">
        <f t="shared" si="21"/>
        <v>1.3004887360216447E-2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.15" x14ac:dyDescent="0.4">
      <c r="A141" s="135">
        <v>969</v>
      </c>
      <c r="B141" s="135" t="s">
        <v>154</v>
      </c>
      <c r="C141" s="142">
        <f>VLOOKUP(A141,[1]Sheet1!$A:$B,2,FALSE)</f>
        <v>4308.5234</v>
      </c>
      <c r="D141" s="142">
        <f t="shared" si="22"/>
        <v>215.42617000000001</v>
      </c>
      <c r="E141" s="141">
        <f t="shared" si="18"/>
        <v>4093.0972299999999</v>
      </c>
      <c r="F141" s="143">
        <f t="shared" si="19"/>
        <v>4093.0972299999999</v>
      </c>
      <c r="G141" s="139"/>
      <c r="H141" s="144">
        <f t="shared" si="20"/>
        <v>1.2215688313859107E-5</v>
      </c>
      <c r="I141" s="144">
        <f t="shared" si="21"/>
        <v>1.2215688313859106E-2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.15" x14ac:dyDescent="0.4">
      <c r="A142" s="135">
        <v>728</v>
      </c>
      <c r="B142" s="135" t="s">
        <v>153</v>
      </c>
      <c r="C142" s="142">
        <f>VLOOKUP(A142,[1]Sheet1!$A:$B,2,FALSE)</f>
        <v>5078.0757000000003</v>
      </c>
      <c r="D142" s="142">
        <f t="shared" si="22"/>
        <v>253.90378500000003</v>
      </c>
      <c r="E142" s="141">
        <f t="shared" ref="E142:E150" si="23">C142-D142</f>
        <v>4824.1719149999999</v>
      </c>
      <c r="F142" s="143">
        <f t="shared" si="19"/>
        <v>4824.1719149999999</v>
      </c>
      <c r="G142" s="139"/>
      <c r="H142" s="144">
        <f t="shared" si="20"/>
        <v>1.0364473091129488E-5</v>
      </c>
      <c r="I142" s="144">
        <f t="shared" si="21"/>
        <v>1.0364473091129488E-2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.15" x14ac:dyDescent="0.4">
      <c r="A143" s="135">
        <v>600</v>
      </c>
      <c r="B143" s="135" t="s">
        <v>152</v>
      </c>
      <c r="C143" s="142">
        <f>VLOOKUP(A143,[1]Sheet1!$A:$B,2,FALSE)</f>
        <v>5971.5</v>
      </c>
      <c r="D143" s="142">
        <f t="shared" si="22"/>
        <v>298.57499999999999</v>
      </c>
      <c r="E143" s="141">
        <f t="shared" si="23"/>
        <v>5672.9250000000002</v>
      </c>
      <c r="F143" s="143">
        <f t="shared" si="19"/>
        <v>5672.9250000000002</v>
      </c>
      <c r="G143" s="139"/>
      <c r="H143" s="144">
        <f t="shared" si="20"/>
        <v>8.8137953524857068E-6</v>
      </c>
      <c r="I143" s="144">
        <f t="shared" si="21"/>
        <v>8.8137953524857066E-3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.15" x14ac:dyDescent="0.4">
      <c r="A144" s="135">
        <v>324</v>
      </c>
      <c r="B144" s="135" t="s">
        <v>151</v>
      </c>
      <c r="C144" s="142">
        <f>VLOOKUP(A144,[1]Sheet1!$A:$B,2,FALSE)</f>
        <v>8776.2379999999994</v>
      </c>
      <c r="D144" s="142">
        <f t="shared" si="22"/>
        <v>438.81189999999998</v>
      </c>
      <c r="E144" s="141">
        <f t="shared" si="23"/>
        <v>8337.4260999999988</v>
      </c>
      <c r="F144" s="143">
        <f t="shared" si="19"/>
        <v>8337.4260999999988</v>
      </c>
      <c r="G144" s="139"/>
      <c r="H144" s="144">
        <f t="shared" si="20"/>
        <v>5.997054654553402E-6</v>
      </c>
      <c r="I144" s="144">
        <f t="shared" si="21"/>
        <v>5.9970546545534019E-3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.15" x14ac:dyDescent="0.4">
      <c r="A145" s="135">
        <v>860</v>
      </c>
      <c r="B145" s="135" t="s">
        <v>150</v>
      </c>
      <c r="C145" s="142">
        <f>VLOOKUP(A145,[1]Sheet1!$A:$B,2,FALSE)</f>
        <v>11989.46</v>
      </c>
      <c r="D145" s="142">
        <f t="shared" si="22"/>
        <v>599.47299999999996</v>
      </c>
      <c r="E145" s="141">
        <f t="shared" si="23"/>
        <v>11389.986999999999</v>
      </c>
      <c r="F145" s="143">
        <f t="shared" si="19"/>
        <v>11389.986999999999</v>
      </c>
      <c r="G145" s="139"/>
      <c r="H145" s="144">
        <f t="shared" si="20"/>
        <v>4.3898206380744775E-6</v>
      </c>
      <c r="I145" s="144">
        <f t="shared" si="21"/>
        <v>4.3898206380744778E-3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.15" x14ac:dyDescent="0.4">
      <c r="A146" s="135">
        <v>360</v>
      </c>
      <c r="B146" s="135" t="s">
        <v>149</v>
      </c>
      <c r="C146" s="142">
        <f>VLOOKUP(A146,[1]Sheet1!$A:$B,2,FALSE)</f>
        <v>18030</v>
      </c>
      <c r="D146" s="142">
        <f t="shared" si="22"/>
        <v>901.5</v>
      </c>
      <c r="E146" s="141">
        <f t="shared" si="23"/>
        <v>17128.5</v>
      </c>
      <c r="F146" s="143">
        <f t="shared" si="19"/>
        <v>17128.5</v>
      </c>
      <c r="G146" s="139"/>
      <c r="H146" s="144">
        <f t="shared" si="20"/>
        <v>2.9191114224829992E-6</v>
      </c>
      <c r="I146" s="144">
        <f t="shared" si="21"/>
        <v>2.9191114224829994E-3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.15" x14ac:dyDescent="0.4">
      <c r="A147" s="135">
        <v>418</v>
      </c>
      <c r="B147" s="135" t="s">
        <v>148</v>
      </c>
      <c r="C147" s="142">
        <f>VLOOKUP(A147,[1]Sheet1!$A:$B,2,FALSE)</f>
        <v>22800</v>
      </c>
      <c r="D147" s="142">
        <f t="shared" si="22"/>
        <v>1140</v>
      </c>
      <c r="E147" s="141">
        <f t="shared" si="23"/>
        <v>21660</v>
      </c>
      <c r="F147" s="143">
        <f t="shared" si="19"/>
        <v>21660</v>
      </c>
      <c r="G147" s="139"/>
      <c r="H147" s="144">
        <f t="shared" si="20"/>
        <v>2.3084025854108958E-6</v>
      </c>
      <c r="I147" s="144">
        <f t="shared" si="21"/>
        <v>2.3084025854108957E-3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.15" x14ac:dyDescent="0.4">
      <c r="A148" s="135">
        <v>704</v>
      </c>
      <c r="B148" s="135" t="s">
        <v>81</v>
      </c>
      <c r="C148" s="142">
        <f>VLOOKUP(A148,[1]Sheet1!$A:$B,2,FALSE)</f>
        <v>26319</v>
      </c>
      <c r="D148" s="142">
        <f t="shared" si="22"/>
        <v>1315.95</v>
      </c>
      <c r="E148" s="141">
        <f t="shared" si="23"/>
        <v>25003.05</v>
      </c>
      <c r="F148" s="143">
        <f t="shared" si="19"/>
        <v>25003.05</v>
      </c>
      <c r="G148" s="139"/>
      <c r="H148" s="144">
        <f t="shared" si="20"/>
        <v>1.9997560297643722E-6</v>
      </c>
      <c r="I148" s="144">
        <f t="shared" si="21"/>
        <v>1.9997560297643721E-3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.15" x14ac:dyDescent="0.4">
      <c r="A149" s="135">
        <v>422</v>
      </c>
      <c r="B149" s="135" t="s">
        <v>147</v>
      </c>
      <c r="C149" s="142">
        <f>VLOOKUP(A149,[1]Sheet1!$A:$B,2,FALSE)</f>
        <v>89500</v>
      </c>
      <c r="D149" s="142">
        <f t="shared" si="22"/>
        <v>4475</v>
      </c>
      <c r="E149" s="141">
        <f t="shared" si="23"/>
        <v>85025</v>
      </c>
      <c r="F149" s="143">
        <f t="shared" si="19"/>
        <v>85025</v>
      </c>
      <c r="G149" s="139"/>
      <c r="H149" s="144">
        <f t="shared" si="20"/>
        <v>5.8806233460746692E-7</v>
      </c>
      <c r="I149" s="144">
        <f t="shared" si="21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.15" x14ac:dyDescent="0.4">
      <c r="A150" s="135">
        <v>157</v>
      </c>
      <c r="B150" s="135" t="s">
        <v>55</v>
      </c>
      <c r="C150" s="142">
        <f>VLOOKUP(A150,[1]Sheet1!$A:$B,2,FALSE)</f>
        <v>6.7532569999999996</v>
      </c>
      <c r="D150" s="142">
        <f>C150*0.03</f>
        <v>0.20259770999999999</v>
      </c>
      <c r="E150" s="141">
        <f t="shared" si="23"/>
        <v>6.5506592899999996</v>
      </c>
      <c r="F150" s="143">
        <f t="shared" si="19"/>
        <v>6.5506592899999996</v>
      </c>
      <c r="G150" s="139"/>
      <c r="H150" s="144">
        <f t="shared" si="20"/>
        <v>4.5796917030621609E-3</v>
      </c>
      <c r="I150" s="144">
        <f t="shared" si="21"/>
        <v>4.5796917030621609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3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3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3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3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3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3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3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3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3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3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sheetProtection algorithmName="SHA-512" hashValue="KGiObgMc+96LCrd3hJ/7HWlhJk75T+5woFYn9oMmGbs0ii1Ok1AHVOTIycW449jYB7UOjUXUXMTmfB6HMZqtDw==" saltValue="O54OOvT87wikiLVPxPJB2A==" spinCount="100000" sheet="1" objects="1" scenarios="1"/>
  <conditionalFormatting sqref="E2:E12">
    <cfRule type="expression" dxfId="76" priority="1">
      <formula>E2&lt;C2</formula>
    </cfRule>
  </conditionalFormatting>
  <conditionalFormatting sqref="E13:E150">
    <cfRule type="expression" dxfId="75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zoomScale="85" zoomScaleNormal="85" workbookViewId="0">
      <selection activeCell="G9" sqref="G9:G18"/>
    </sheetView>
  </sheetViews>
  <sheetFormatPr defaultColWidth="9.265625" defaultRowHeight="12.75" x14ac:dyDescent="0.35"/>
  <cols>
    <col min="1" max="1" width="9.265625" style="4"/>
    <col min="2" max="2" width="6.86328125" style="4" hidden="1" customWidth="1"/>
    <col min="3" max="3" width="19.3984375" style="4" hidden="1" customWidth="1"/>
    <col min="4" max="4" width="19.265625" style="4" hidden="1" customWidth="1"/>
    <col min="5" max="5" width="40" style="4" customWidth="1"/>
    <col min="6" max="6" width="25" style="4" customWidth="1"/>
    <col min="7" max="7" width="27.86328125" style="4" bestFit="1" customWidth="1"/>
    <col min="8" max="8" width="18.1328125" style="4" customWidth="1"/>
    <col min="9" max="9" width="9.265625" style="4" customWidth="1"/>
    <col min="10" max="15" width="0" style="4" hidden="1" customWidth="1"/>
    <col min="16" max="17" width="9.265625" style="4"/>
    <col min="18" max="18" width="16" style="4" bestFit="1" customWidth="1"/>
    <col min="19" max="19" width="19.73046875" style="4" bestFit="1" customWidth="1"/>
    <col min="20" max="21" width="11" style="4" bestFit="1" customWidth="1"/>
    <col min="22" max="16384" width="9.265625" style="4"/>
  </cols>
  <sheetData>
    <row r="2" spans="1:21" ht="13.15" thickBot="1" x14ac:dyDescent="0.4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65">
      <c r="A3" s="120"/>
      <c r="B3" s="124"/>
      <c r="C3" s="125" t="s">
        <v>44</v>
      </c>
      <c r="D3" s="125" t="s">
        <v>142</v>
      </c>
      <c r="E3" s="126" t="s">
        <v>94</v>
      </c>
      <c r="F3" s="152" t="s">
        <v>145</v>
      </c>
      <c r="G3" s="153"/>
      <c r="H3" s="153"/>
      <c r="I3" s="154"/>
      <c r="J3" s="121"/>
    </row>
    <row r="4" spans="1:21" ht="14.25" x14ac:dyDescent="0.4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45">
      <c r="A5" s="120"/>
      <c r="B5" s="127"/>
      <c r="C5" s="109"/>
      <c r="D5" s="11"/>
      <c r="I5" s="128"/>
      <c r="J5" s="121"/>
      <c r="R5" s="115"/>
      <c r="S5" s="115" t="s">
        <v>136</v>
      </c>
      <c r="T5" s="115" t="s">
        <v>135</v>
      </c>
      <c r="U5" s="115" t="s">
        <v>134</v>
      </c>
    </row>
    <row r="6" spans="1:21" ht="15.4" x14ac:dyDescent="0.45">
      <c r="A6" s="120"/>
      <c r="B6" s="129" t="s">
        <v>46</v>
      </c>
      <c r="C6" s="1">
        <v>1999</v>
      </c>
      <c r="D6" s="12">
        <v>1375</v>
      </c>
      <c r="F6" s="2"/>
      <c r="G6" s="116" t="s">
        <v>15</v>
      </c>
      <c r="H6" s="117" t="s">
        <v>143</v>
      </c>
      <c r="I6" s="128"/>
      <c r="J6" s="121"/>
      <c r="R6" s="115" t="s">
        <v>133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4" x14ac:dyDescent="0.45">
      <c r="A7" s="120"/>
      <c r="B7" s="129" t="s">
        <v>47</v>
      </c>
      <c r="C7" s="3">
        <v>1550</v>
      </c>
      <c r="D7" s="14">
        <v>1.1529</v>
      </c>
      <c r="F7" s="6" t="s">
        <v>13</v>
      </c>
      <c r="G7" s="119">
        <v>1350</v>
      </c>
      <c r="H7" s="119">
        <v>1375</v>
      </c>
      <c r="I7" s="128"/>
      <c r="J7" s="121"/>
      <c r="R7" s="115" t="s">
        <v>132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4" x14ac:dyDescent="0.45">
      <c r="A8" s="120"/>
      <c r="B8" s="129" t="s">
        <v>48</v>
      </c>
      <c r="C8" s="1">
        <v>0</v>
      </c>
      <c r="D8" s="14">
        <v>156.6</v>
      </c>
      <c r="F8" s="6"/>
      <c r="G8" s="61"/>
      <c r="I8" s="128"/>
      <c r="J8" s="121"/>
      <c r="R8" s="115" t="s">
        <v>131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4" x14ac:dyDescent="0.45">
      <c r="A9" s="120"/>
      <c r="B9" s="129" t="s">
        <v>49</v>
      </c>
      <c r="C9" s="3">
        <v>0</v>
      </c>
      <c r="D9" s="14">
        <v>1.3464</v>
      </c>
      <c r="F9" s="6" t="s">
        <v>17</v>
      </c>
      <c r="G9" s="61">
        <v>1.1512</v>
      </c>
      <c r="I9" s="128"/>
      <c r="J9" s="121"/>
      <c r="R9" s="115" t="s">
        <v>130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4" x14ac:dyDescent="0.45">
      <c r="A10" s="120"/>
      <c r="B10" s="129" t="s">
        <v>50</v>
      </c>
      <c r="C10" s="3">
        <v>147.56</v>
      </c>
      <c r="D10" s="14">
        <v>0.80869999999999997</v>
      </c>
      <c r="F10" s="6" t="s">
        <v>21</v>
      </c>
      <c r="G10" s="61">
        <v>157.66999999999999</v>
      </c>
      <c r="I10" s="128"/>
      <c r="J10" s="121"/>
      <c r="R10" s="115" t="s">
        <v>129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4" x14ac:dyDescent="0.45">
      <c r="A11" s="120"/>
      <c r="B11" s="129" t="s">
        <v>51</v>
      </c>
      <c r="C11" s="3">
        <v>0</v>
      </c>
      <c r="D11" s="14">
        <v>16.4682</v>
      </c>
      <c r="F11" s="2" t="s">
        <v>24</v>
      </c>
      <c r="G11" s="61">
        <v>1.3433999999999999</v>
      </c>
      <c r="I11" s="128"/>
      <c r="J11" s="121"/>
      <c r="R11" s="115" t="s">
        <v>128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4" x14ac:dyDescent="0.45">
      <c r="A12" s="120"/>
      <c r="B12" s="129" t="s">
        <v>52</v>
      </c>
      <c r="C12" s="3">
        <v>0.80789999999999995</v>
      </c>
      <c r="D12" s="14">
        <v>6.4839000000000002</v>
      </c>
      <c r="F12" s="2" t="s">
        <v>27</v>
      </c>
      <c r="G12" s="61">
        <v>0.80979999999999996</v>
      </c>
      <c r="I12" s="128"/>
      <c r="J12" s="121"/>
      <c r="R12" s="115" t="s">
        <v>127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4" x14ac:dyDescent="0.45">
      <c r="A13" s="120"/>
      <c r="B13" s="129" t="s">
        <v>53</v>
      </c>
      <c r="C13" s="96">
        <v>0</v>
      </c>
      <c r="D13" s="14">
        <v>1.4038999999999999</v>
      </c>
      <c r="F13" s="7" t="s">
        <v>30</v>
      </c>
      <c r="G13" s="61">
        <v>16.485399999999998</v>
      </c>
      <c r="I13" s="128"/>
      <c r="J13" s="121"/>
      <c r="R13" s="115" t="s">
        <v>126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4" x14ac:dyDescent="0.45">
      <c r="A14" s="120"/>
      <c r="B14" s="129" t="s">
        <v>54</v>
      </c>
      <c r="C14" s="3">
        <v>6.4062999999999999</v>
      </c>
      <c r="D14" s="14">
        <v>0.70269999999999999</v>
      </c>
      <c r="F14" s="7" t="s">
        <v>34</v>
      </c>
      <c r="G14" s="61">
        <v>6.4908999999999999</v>
      </c>
      <c r="I14" s="128"/>
      <c r="J14" s="121"/>
      <c r="R14" s="115" t="s">
        <v>125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4" x14ac:dyDescent="0.45">
      <c r="A15" s="120"/>
      <c r="B15" s="129" t="s">
        <v>55</v>
      </c>
      <c r="C15" s="3">
        <v>1.3769</v>
      </c>
      <c r="D15" s="14">
        <v>6.7538</v>
      </c>
      <c r="F15" s="7" t="s">
        <v>36</v>
      </c>
      <c r="G15" s="61">
        <v>1.4052</v>
      </c>
      <c r="I15" s="128"/>
      <c r="J15" s="121"/>
      <c r="R15" s="115" t="s">
        <v>124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4" x14ac:dyDescent="0.45">
      <c r="A16" s="120"/>
      <c r="B16" s="129" t="s">
        <v>56</v>
      </c>
      <c r="C16" s="3">
        <v>0.65159999999999996</v>
      </c>
      <c r="D16" s="14">
        <v>6.7538</v>
      </c>
      <c r="F16" s="7" t="s">
        <v>39</v>
      </c>
      <c r="G16" s="61">
        <v>0.70179999999999998</v>
      </c>
      <c r="I16" s="128"/>
      <c r="J16" s="121"/>
      <c r="R16" s="115" t="s">
        <v>123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4" x14ac:dyDescent="0.45">
      <c r="A17" s="120"/>
      <c r="B17" s="129" t="s">
        <v>57</v>
      </c>
      <c r="C17" s="3">
        <v>7.1860999999999997</v>
      </c>
      <c r="D17" s="14">
        <v>11.685</v>
      </c>
      <c r="F17" s="7" t="s">
        <v>87</v>
      </c>
      <c r="G17" s="61">
        <v>6.7531999999999996</v>
      </c>
      <c r="I17" s="128"/>
      <c r="J17" s="121"/>
      <c r="R17" s="115" t="s">
        <v>122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4" x14ac:dyDescent="0.45">
      <c r="A18" s="120"/>
      <c r="B18" s="129" t="s">
        <v>58</v>
      </c>
      <c r="C18" s="3">
        <v>0</v>
      </c>
      <c r="D18" s="14">
        <v>47.541600000000003</v>
      </c>
      <c r="F18" s="23" t="s">
        <v>146</v>
      </c>
      <c r="G18" s="61">
        <v>6.7516999999999996</v>
      </c>
      <c r="I18" s="128"/>
      <c r="J18" s="121"/>
      <c r="R18" s="115" t="s">
        <v>121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4" x14ac:dyDescent="0.45">
      <c r="A19" s="120"/>
      <c r="B19" s="129" t="s">
        <v>59</v>
      </c>
      <c r="C19" s="3">
        <v>1535.5</v>
      </c>
      <c r="D19" s="14">
        <v>3.7324999999999999</v>
      </c>
      <c r="F19" s="7" t="s">
        <v>144</v>
      </c>
      <c r="G19" s="118">
        <v>1366.1399999999999</v>
      </c>
      <c r="H19" s="13"/>
      <c r="I19" s="128"/>
      <c r="J19" s="121"/>
      <c r="R19" s="115" t="s">
        <v>120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4" x14ac:dyDescent="0.45">
      <c r="A20" s="120"/>
      <c r="B20" s="129" t="s">
        <v>60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119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4" x14ac:dyDescent="0.45">
      <c r="A21" s="120"/>
      <c r="B21" s="129" t="s">
        <v>61</v>
      </c>
      <c r="C21" s="1">
        <v>0</v>
      </c>
      <c r="D21" s="14">
        <v>129.38</v>
      </c>
      <c r="F21" s="7"/>
      <c r="G21" s="7"/>
      <c r="I21" s="128"/>
      <c r="J21" s="121"/>
      <c r="R21" s="115" t="s">
        <v>118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4" x14ac:dyDescent="0.45">
      <c r="A22" s="120"/>
      <c r="B22" s="129" t="s">
        <v>62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117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4" x14ac:dyDescent="0.45">
      <c r="A23" s="120"/>
      <c r="B23" s="129" t="s">
        <v>63</v>
      </c>
      <c r="C23" s="1">
        <v>0</v>
      </c>
      <c r="D23" s="14">
        <v>95.27</v>
      </c>
      <c r="F23" s="7"/>
      <c r="G23" s="7"/>
      <c r="I23" s="128"/>
      <c r="J23" s="121"/>
      <c r="R23" s="115" t="s">
        <v>116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4" x14ac:dyDescent="0.45">
      <c r="A24" s="120"/>
      <c r="B24" s="130" t="s">
        <v>64</v>
      </c>
      <c r="C24" s="1">
        <v>0</v>
      </c>
      <c r="D24" s="14">
        <v>103.9096</v>
      </c>
      <c r="G24" s="7"/>
      <c r="I24" s="128"/>
      <c r="J24" s="121"/>
      <c r="R24" s="115" t="s">
        <v>115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4" x14ac:dyDescent="0.45">
      <c r="A25" s="120"/>
      <c r="B25" s="129" t="s">
        <v>65</v>
      </c>
      <c r="C25" s="3">
        <v>0</v>
      </c>
      <c r="D25" s="14">
        <v>3.6730999999999998</v>
      </c>
      <c r="G25" s="7"/>
      <c r="I25" s="128"/>
      <c r="J25" s="121"/>
      <c r="R25" s="115" t="s">
        <v>114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4" x14ac:dyDescent="0.45">
      <c r="A26" s="120"/>
      <c r="B26" s="129" t="s">
        <v>66</v>
      </c>
      <c r="C26" s="3">
        <v>0</v>
      </c>
      <c r="D26" s="14">
        <v>1.2822</v>
      </c>
      <c r="I26" s="128"/>
      <c r="J26" s="121"/>
      <c r="R26" s="115" t="s">
        <v>113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4" x14ac:dyDescent="0.45">
      <c r="A27" s="120"/>
      <c r="B27" s="129" t="s">
        <v>67</v>
      </c>
      <c r="C27" s="1">
        <v>0</v>
      </c>
      <c r="D27" s="14">
        <v>3738.5</v>
      </c>
      <c r="I27" s="128"/>
      <c r="J27" s="121"/>
      <c r="R27" s="115" t="s">
        <v>112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4" x14ac:dyDescent="0.45">
      <c r="A28" s="120"/>
      <c r="B28" s="129" t="s">
        <v>68</v>
      </c>
      <c r="C28" s="1">
        <v>0</v>
      </c>
      <c r="D28" s="14">
        <v>335.31</v>
      </c>
      <c r="I28" s="128"/>
      <c r="J28" s="121"/>
      <c r="R28" s="115" t="s">
        <v>111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4" x14ac:dyDescent="0.45">
      <c r="A29" s="120"/>
      <c r="B29" s="129" t="s">
        <v>69</v>
      </c>
      <c r="C29" s="3">
        <v>0</v>
      </c>
      <c r="D29" s="14">
        <v>3.0499000000000001</v>
      </c>
      <c r="I29" s="128"/>
      <c r="J29" s="121"/>
      <c r="R29" s="115" t="s">
        <v>110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4" x14ac:dyDescent="0.45">
      <c r="A30" s="120"/>
      <c r="B30" s="129" t="s">
        <v>70</v>
      </c>
      <c r="C30" s="1">
        <v>0</v>
      </c>
      <c r="D30" s="14">
        <v>2627</v>
      </c>
      <c r="I30" s="128"/>
      <c r="J30" s="121"/>
      <c r="R30" s="115" t="s">
        <v>109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4" x14ac:dyDescent="0.45">
      <c r="A31" s="120"/>
      <c r="B31" s="129" t="s">
        <v>71</v>
      </c>
      <c r="C31" s="3">
        <v>0</v>
      </c>
      <c r="D31" s="14">
        <v>14.4092</v>
      </c>
      <c r="I31" s="128"/>
      <c r="J31" s="121"/>
      <c r="R31" s="115" t="s">
        <v>108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4" x14ac:dyDescent="0.45">
      <c r="A32" s="120"/>
      <c r="B32" s="129" t="s">
        <v>72</v>
      </c>
      <c r="C32" s="3">
        <v>0</v>
      </c>
      <c r="D32" s="14">
        <v>6.7348999999999997</v>
      </c>
      <c r="I32" s="128"/>
      <c r="J32" s="121"/>
      <c r="R32" s="115" t="s">
        <v>107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4" x14ac:dyDescent="0.45">
      <c r="A33" s="120"/>
      <c r="B33" s="129" t="s">
        <v>73</v>
      </c>
      <c r="C33" s="3">
        <v>0</v>
      </c>
      <c r="D33" s="14">
        <v>47.09</v>
      </c>
      <c r="I33" s="128"/>
      <c r="J33" s="121"/>
      <c r="R33" s="115" t="s">
        <v>106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4" x14ac:dyDescent="0.45">
      <c r="A34" s="120"/>
      <c r="B34" s="129" t="s">
        <v>74</v>
      </c>
      <c r="C34" s="1">
        <v>0</v>
      </c>
      <c r="D34" s="14">
        <v>568.97749999999996</v>
      </c>
      <c r="I34" s="128"/>
      <c r="J34" s="121"/>
      <c r="R34" s="115" t="s">
        <v>105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4" x14ac:dyDescent="0.45">
      <c r="A35" s="120"/>
      <c r="B35" s="129" t="s">
        <v>75</v>
      </c>
      <c r="C35" s="96">
        <v>0</v>
      </c>
      <c r="D35" s="14">
        <v>4.55</v>
      </c>
      <c r="I35" s="128"/>
      <c r="J35" s="121"/>
      <c r="R35" s="115" t="s">
        <v>104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4" x14ac:dyDescent="0.45">
      <c r="A36" s="120"/>
      <c r="B36" s="129" t="s">
        <v>76</v>
      </c>
      <c r="C36" s="5">
        <v>0</v>
      </c>
      <c r="D36" s="14">
        <v>24315.992200000001</v>
      </c>
      <c r="I36" s="128"/>
      <c r="J36" s="121"/>
      <c r="R36" s="115" t="s">
        <v>103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4" x14ac:dyDescent="0.45">
      <c r="A37" s="120"/>
      <c r="B37" s="129" t="s">
        <v>77</v>
      </c>
      <c r="C37" s="1">
        <v>0</v>
      </c>
      <c r="D37" s="14">
        <v>44.7849</v>
      </c>
      <c r="I37" s="128"/>
      <c r="J37" s="121"/>
      <c r="R37" s="115" t="s">
        <v>102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4" x14ac:dyDescent="0.45">
      <c r="A38" s="120"/>
      <c r="B38" s="129" t="s">
        <v>78</v>
      </c>
      <c r="C38" s="3">
        <v>0</v>
      </c>
      <c r="D38" s="14">
        <v>2.7</v>
      </c>
      <c r="I38" s="128"/>
      <c r="J38" s="121"/>
      <c r="R38" s="115" t="s">
        <v>101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4" x14ac:dyDescent="0.45">
      <c r="A39" s="120"/>
      <c r="B39" s="129" t="s">
        <v>79</v>
      </c>
      <c r="C39" s="1">
        <v>0</v>
      </c>
      <c r="D39" s="14">
        <v>3227.47</v>
      </c>
      <c r="I39" s="128"/>
      <c r="J39" s="121"/>
      <c r="R39" s="115" t="s">
        <v>100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4" x14ac:dyDescent="0.45">
      <c r="A40" s="120"/>
      <c r="B40" s="129" t="s">
        <v>80</v>
      </c>
      <c r="C40" s="1">
        <v>0</v>
      </c>
      <c r="D40" s="14">
        <v>60.94</v>
      </c>
      <c r="I40" s="128"/>
      <c r="J40" s="121"/>
      <c r="R40" s="115" t="s">
        <v>99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4" x14ac:dyDescent="0.45">
      <c r="A41" s="120"/>
      <c r="B41" s="129" t="s">
        <v>81</v>
      </c>
      <c r="C41" s="1">
        <v>0</v>
      </c>
      <c r="D41" s="14">
        <v>26287</v>
      </c>
      <c r="I41" s="128"/>
      <c r="J41" s="121"/>
      <c r="R41" s="115" t="s">
        <v>98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4" x14ac:dyDescent="0.45">
      <c r="A42" s="120"/>
      <c r="B42" s="129" t="s">
        <v>82</v>
      </c>
      <c r="C42" s="3">
        <v>0</v>
      </c>
      <c r="D42" s="14">
        <v>7.8428000000000004</v>
      </c>
      <c r="I42" s="128"/>
      <c r="J42" s="121"/>
      <c r="R42" s="115" t="s">
        <v>97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" x14ac:dyDescent="0.4">
      <c r="A43" s="120"/>
      <c r="B43" s="129" t="s">
        <v>83</v>
      </c>
      <c r="C43" s="3">
        <v>0</v>
      </c>
      <c r="D43" s="14">
        <v>3.7555000000000001</v>
      </c>
      <c r="I43" s="128"/>
      <c r="J43" s="121"/>
    </row>
    <row r="44" spans="1:22" ht="13.15" thickBot="1" x14ac:dyDescent="0.4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25" x14ac:dyDescent="0.4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25" x14ac:dyDescent="0.45">
      <c r="R46" s="114"/>
      <c r="S46" s="114"/>
      <c r="T46" s="114" t="s">
        <v>138</v>
      </c>
    </row>
    <row r="47" spans="1:22" ht="14.25" x14ac:dyDescent="0.45">
      <c r="R47" s="114" t="s">
        <v>139</v>
      </c>
      <c r="S47" s="114" t="s">
        <v>140</v>
      </c>
      <c r="T47" s="114" t="e">
        <f ca="1">_xll.BDP($S47,T$46)</f>
        <v>#NAME?</v>
      </c>
    </row>
  </sheetData>
  <sheetProtection algorithmName="SHA-512" hashValue="qcvxMdSaD3wd69I8cVsCEplw5wcmhyQihS48aV2RAg5U3pKJb8mfoveEKqe+E0CX133xllGc9kOratE9NxlSKw==" saltValue="Mr2TFMqhFOB6sS9xz+McAA==" spinCount="100000" sheet="1" objects="1" scenarios="1"/>
  <mergeCells count="1">
    <mergeCell ref="F3:I3"/>
  </mergeCells>
  <conditionalFormatting sqref="C7">
    <cfRule type="cellIs" dxfId="74" priority="85" operator="lessThan">
      <formula>0.85</formula>
    </cfRule>
    <cfRule type="cellIs" dxfId="73" priority="86" operator="greaterThan">
      <formula>0.965</formula>
    </cfRule>
  </conditionalFormatting>
  <conditionalFormatting sqref="C8">
    <cfRule type="cellIs" dxfId="72" priority="84" operator="greaterThan">
      <formula>161</formula>
    </cfRule>
    <cfRule type="cellIs" dxfId="71" priority="83" operator="lessThan">
      <formula>140</formula>
    </cfRule>
  </conditionalFormatting>
  <conditionalFormatting sqref="C9">
    <cfRule type="cellIs" dxfId="70" priority="82" operator="greaterThan">
      <formula>0.84</formula>
    </cfRule>
    <cfRule type="cellIs" dxfId="69" priority="81" operator="lessThan">
      <formula>0.7</formula>
    </cfRule>
  </conditionalFormatting>
  <conditionalFormatting sqref="C10">
    <cfRule type="cellIs" dxfId="68" priority="80" operator="greaterThan">
      <formula>0.9</formula>
    </cfRule>
    <cfRule type="cellIs" dxfId="67" priority="79" operator="lessThan">
      <formula>0.8</formula>
    </cfRule>
  </conditionalFormatting>
  <conditionalFormatting sqref="C11">
    <cfRule type="cellIs" dxfId="66" priority="78" operator="greaterThan">
      <formula>20</formula>
    </cfRule>
    <cfRule type="cellIs" dxfId="65" priority="77" operator="lessThan">
      <formula>16</formula>
    </cfRule>
  </conditionalFormatting>
  <conditionalFormatting sqref="C12">
    <cfRule type="cellIs" dxfId="64" priority="76" operator="greaterThan">
      <formula>8</formula>
    </cfRule>
    <cfRule type="cellIs" dxfId="63" priority="75" operator="lessThan">
      <formula>6.1</formula>
    </cfRule>
  </conditionalFormatting>
  <conditionalFormatting sqref="C13">
    <cfRule type="cellIs" dxfId="62" priority="74" operator="greaterThan">
      <formula>1.445</formula>
    </cfRule>
    <cfRule type="cellIs" dxfId="61" priority="73" operator="lessThan">
      <formula>1.36</formula>
    </cfRule>
  </conditionalFormatting>
  <conditionalFormatting sqref="C14">
    <cfRule type="cellIs" dxfId="60" priority="72" operator="greaterThan">
      <formula>1.585</formula>
    </cfRule>
    <cfRule type="cellIs" dxfId="59" priority="71" operator="lessThan">
      <formula>1.4</formula>
    </cfRule>
  </conditionalFormatting>
  <conditionalFormatting sqref="C15">
    <cfRule type="cellIs" dxfId="58" priority="70" operator="lessThan">
      <formula>6.8</formula>
    </cfRule>
  </conditionalFormatting>
  <conditionalFormatting sqref="C15:C16">
    <cfRule type="cellIs" dxfId="57" priority="69" operator="greaterThan">
      <formula>7.3</formula>
    </cfRule>
  </conditionalFormatting>
  <conditionalFormatting sqref="C16">
    <cfRule type="cellIs" dxfId="56" priority="68" operator="lessThan">
      <formula>6.7</formula>
    </cfRule>
  </conditionalFormatting>
  <conditionalFormatting sqref="C17">
    <cfRule type="cellIs" dxfId="55" priority="66" operator="lessThan">
      <formula>14</formula>
    </cfRule>
    <cfRule type="cellIs" dxfId="54" priority="67" operator="greaterThan">
      <formula>15.9</formula>
    </cfRule>
  </conditionalFormatting>
  <conditionalFormatting sqref="C18">
    <cfRule type="cellIs" dxfId="53" priority="65" operator="greaterThan">
      <formula>37</formula>
    </cfRule>
    <cfRule type="cellIs" dxfId="52" priority="64" operator="lessThan">
      <formula>26</formula>
    </cfRule>
  </conditionalFormatting>
  <conditionalFormatting sqref="C19">
    <cfRule type="cellIs" dxfId="51" priority="63" operator="greaterThan">
      <formula>4.5</formula>
    </cfRule>
    <cfRule type="cellIs" dxfId="50" priority="62" operator="lessThan">
      <formula>3.72</formula>
    </cfRule>
  </conditionalFormatting>
  <conditionalFormatting sqref="C20">
    <cfRule type="cellIs" dxfId="49" priority="61" operator="greaterThan">
      <formula>11.5</formula>
    </cfRule>
    <cfRule type="cellIs" dxfId="48" priority="60" operator="lessThan">
      <formula>9.7</formula>
    </cfRule>
  </conditionalFormatting>
  <conditionalFormatting sqref="C21">
    <cfRule type="cellIs" dxfId="47" priority="59" operator="greaterThan">
      <formula>162</formula>
    </cfRule>
    <cfRule type="cellIs" dxfId="46" priority="58" operator="lessThan">
      <formula>125</formula>
    </cfRule>
  </conditionalFormatting>
  <conditionalFormatting sqref="C22">
    <cfRule type="cellIs" dxfId="45" priority="57" operator="greaterThan">
      <formula>642</formula>
    </cfRule>
    <cfRule type="cellIs" dxfId="44" priority="56" operator="lessThan">
      <formula>585</formula>
    </cfRule>
  </conditionalFormatting>
  <conditionalFormatting sqref="C23">
    <cfRule type="cellIs" dxfId="43" priority="55" operator="greaterThan">
      <formula>86</formula>
    </cfRule>
    <cfRule type="cellIs" dxfId="42" priority="54" operator="lessThan">
      <formula>78</formula>
    </cfRule>
  </conditionalFormatting>
  <conditionalFormatting sqref="C24">
    <cfRule type="cellIs" dxfId="41" priority="53" operator="greaterThan">
      <formula>120</formula>
    </cfRule>
    <cfRule type="cellIs" dxfId="40" priority="52" operator="lessThan">
      <formula>104</formula>
    </cfRule>
  </conditionalFormatting>
  <conditionalFormatting sqref="C25">
    <cfRule type="cellIs" dxfId="39" priority="51" operator="greaterThan">
      <formula>4</formula>
    </cfRule>
    <cfRule type="cellIs" dxfId="38" priority="50" operator="lessThan">
      <formula>3.1</formula>
    </cfRule>
  </conditionalFormatting>
  <conditionalFormatting sqref="C26">
    <cfRule type="cellIs" dxfId="37" priority="49" operator="greaterThan">
      <formula>1.5</formula>
    </cfRule>
    <cfRule type="cellIs" dxfId="36" priority="48" operator="lessThan">
      <formula>1.1</formula>
    </cfRule>
  </conditionalFormatting>
  <conditionalFormatting sqref="C27">
    <cfRule type="cellIs" dxfId="35" priority="46" operator="lessThan">
      <formula>3400</formula>
    </cfRule>
    <cfRule type="cellIs" dxfId="34" priority="47" operator="greaterThan">
      <formula>39003</formula>
    </cfRule>
  </conditionalFormatting>
  <conditionalFormatting sqref="C28">
    <cfRule type="cellIs" dxfId="33" priority="45" operator="greaterThan">
      <formula>324</formula>
    </cfRule>
    <cfRule type="cellIs" dxfId="32" priority="44" operator="lessThan">
      <formula>280</formula>
    </cfRule>
  </conditionalFormatting>
  <conditionalFormatting sqref="C29">
    <cfRule type="cellIs" dxfId="31" priority="43" operator="greaterThan">
      <formula>4</formula>
    </cfRule>
    <cfRule type="cellIs" dxfId="30" priority="42" operator="lessThan">
      <formula>3.45</formula>
    </cfRule>
  </conditionalFormatting>
  <conditionalFormatting sqref="C30">
    <cfRule type="cellIs" dxfId="29" priority="41" operator="greaterThan">
      <formula>3450</formula>
    </cfRule>
    <cfRule type="cellIs" dxfId="28" priority="40" operator="lessThan">
      <formula>2250</formula>
    </cfRule>
  </conditionalFormatting>
  <conditionalFormatting sqref="C31">
    <cfRule type="cellIs" dxfId="27" priority="39" operator="greaterThan">
      <formula>14.1</formula>
    </cfRule>
    <cfRule type="cellIs" dxfId="26" priority="38" operator="lessThan">
      <formula>12.5</formula>
    </cfRule>
  </conditionalFormatting>
  <conditionalFormatting sqref="C32">
    <cfRule type="cellIs" dxfId="25" priority="37" operator="greaterThan">
      <formula>7</formula>
    </cfRule>
    <cfRule type="cellIs" dxfId="24" priority="36" operator="lessThan">
      <formula>6</formula>
    </cfRule>
  </conditionalFormatting>
  <conditionalFormatting sqref="C33">
    <cfRule type="cellIs" dxfId="23" priority="35" operator="greaterThan">
      <formula>483</formula>
    </cfRule>
    <cfRule type="cellIs" dxfId="22" priority="34" operator="lessThan">
      <formula>41</formula>
    </cfRule>
  </conditionalFormatting>
  <conditionalFormatting sqref="C34">
    <cfRule type="cellIs" dxfId="21" priority="33" operator="greaterThan">
      <formula>632</formula>
    </cfRule>
    <cfRule type="cellIs" dxfId="20" priority="32" operator="lessThan">
      <formula>595</formula>
    </cfRule>
  </conditionalFormatting>
  <conditionalFormatting sqref="C35">
    <cfRule type="cellIs" dxfId="19" priority="15" operator="greaterThan">
      <formula>4.9</formula>
    </cfRule>
    <cfRule type="cellIs" dxfId="18" priority="14" operator="lessThan">
      <formula>4</formula>
    </cfRule>
  </conditionalFormatting>
  <conditionalFormatting sqref="C36">
    <cfRule type="cellIs" dxfId="17" priority="31" operator="greaterThan">
      <formula>23000</formula>
    </cfRule>
    <cfRule type="cellIs" dxfId="16" priority="30" operator="lessThan">
      <formula>18500</formula>
    </cfRule>
  </conditionalFormatting>
  <conditionalFormatting sqref="C37">
    <cfRule type="cellIs" dxfId="15" priority="29" operator="greaterThan">
      <formula>41</formula>
    </cfRule>
    <cfRule type="cellIs" dxfId="14" priority="28" operator="lessThan">
      <formula>39</formula>
    </cfRule>
  </conditionalFormatting>
  <conditionalFormatting sqref="C38">
    <cfRule type="cellIs" dxfId="13" priority="26" operator="lessThan">
      <formula>2.2</formula>
    </cfRule>
    <cfRule type="cellIs" dxfId="12" priority="27" operator="greaterThan">
      <formula>2.95</formula>
    </cfRule>
  </conditionalFormatting>
  <conditionalFormatting sqref="C39">
    <cfRule type="cellIs" dxfId="11" priority="24" operator="lessThan">
      <formula>3100</formula>
    </cfRule>
    <cfRule type="cellIs" dxfId="10" priority="25" operator="greaterThan">
      <formula>3300</formula>
    </cfRule>
  </conditionalFormatting>
  <conditionalFormatting sqref="C40">
    <cfRule type="cellIs" dxfId="9" priority="23" operator="greaterThan">
      <formula>58</formula>
    </cfRule>
    <cfRule type="cellIs" dxfId="8" priority="22" operator="lessThan">
      <formula>49</formula>
    </cfRule>
  </conditionalFormatting>
  <conditionalFormatting sqref="C41">
    <cfRule type="cellIs" dxfId="7" priority="20" operator="lessThan">
      <formula>23000</formula>
    </cfRule>
    <cfRule type="cellIs" dxfId="6" priority="21" operator="greaterThan">
      <formula>25600</formula>
    </cfRule>
  </conditionalFormatting>
  <conditionalFormatting sqref="C42">
    <cfRule type="cellIs" dxfId="5" priority="19" operator="greaterThan">
      <formula>8.2</formula>
    </cfRule>
    <cfRule type="cellIs" dxfId="4" priority="18" operator="lessThan">
      <formula>7</formula>
    </cfRule>
  </conditionalFormatting>
  <conditionalFormatting sqref="C43">
    <cfRule type="cellIs" dxfId="3" priority="17" operator="greaterThan">
      <formula>4</formula>
    </cfRule>
    <cfRule type="cellIs" dxfId="2" priority="16" operator="lessThan">
      <formula>3</formula>
    </cfRule>
  </conditionalFormatting>
  <conditionalFormatting sqref="D6">
    <cfRule type="cellIs" dxfId="1" priority="3" operator="notBetween">
      <formula>$G$19*0.98</formula>
      <formula>$G$19*1.02</formula>
    </cfRule>
  </conditionalFormatting>
  <conditionalFormatting sqref="G7:H7">
    <cfRule type="cellIs" dxfId="0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  <headerFooter>
    <oddFooter>&amp;L&amp;1#&amp;"Calibri"&amp;10&amp;K000000Classified as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436eb5e-c63d-4189-9248-e6e0fddb7cf9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Okereke, Kingsley K</cp:lastModifiedBy>
  <cp:revision/>
  <cp:lastPrinted>2020-05-11T07:53:22Z</cp:lastPrinted>
  <dcterms:created xsi:type="dcterms:W3CDTF">2020-03-06T07:17:37Z</dcterms:created>
  <dcterms:modified xsi:type="dcterms:W3CDTF">2026-08-04T07:31:37Z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MSIP_Label_d6b9d4ea-d348-4e93-a29a-8def053c0154_Enabled">
    <vt:lpwstr>true</vt:lpwstr>
  </property>
  <property fmtid="{D5CDD505-2E9C-101B-9397-08002B2CF9AE}" pid="5" name="MSIP_Label_d6b9d4ea-d348-4e93-a29a-8def053c0154_SetDate">
    <vt:lpwstr>2024-01-02T07:45:40Z</vt:lpwstr>
  </property>
  <property fmtid="{D5CDD505-2E9C-101B-9397-08002B2CF9AE}" pid="6" name="MSIP_Label_d6b9d4ea-d348-4e93-a29a-8def053c0154_Method">
    <vt:lpwstr>Standard</vt:lpwstr>
  </property>
  <property fmtid="{D5CDD505-2E9C-101B-9397-08002B2CF9AE}" pid="7" name="MSIP_Label_d6b9d4ea-d348-4e93-a29a-8def053c0154_Name">
    <vt:lpwstr>d6b9d4ea-d348-4e93-a29a-8def053c0154</vt:lpwstr>
  </property>
  <property fmtid="{D5CDD505-2E9C-101B-9397-08002B2CF9AE}" pid="8" name="MSIP_Label_d6b9d4ea-d348-4e93-a29a-8def053c0154_SiteId">
    <vt:lpwstr>7369e6ec-faa6-42fa-bc0e-4f332da5b1db</vt:lpwstr>
  </property>
  <property fmtid="{D5CDD505-2E9C-101B-9397-08002B2CF9AE}" pid="9" name="MSIP_Label_d6b9d4ea-d348-4e93-a29a-8def053c0154_ActionId">
    <vt:lpwstr>d5254144-fa37-407f-872d-5378c15426a9</vt:lpwstr>
  </property>
  <property fmtid="{D5CDD505-2E9C-101B-9397-08002B2CF9AE}" pid="10" name="MSIP_Label_d6b9d4ea-d348-4e93-a29a-8def053c0154_ContentBits">
    <vt:lpwstr>2</vt:lpwstr>
  </property>
  <property fmtid="{D5CDD505-2E9C-101B-9397-08002B2CF9AE}" pid="11" name="SpreadsheetBuilder_1">
    <vt:lpwstr>eyIwIjoiSGlzdG9yeSIsIjEiOjAsIjIiOjEsIjMiOjEsIjQiOjEsIjUiOjEsIjYiOjEsIjciOjEsIjgiOjAsIjkiOjEsIjEwIjoxLCIxMSI6MCwiMTIiOjB9</vt:lpwstr>
  </property>
  <property fmtid="{D5CDD505-2E9C-101B-9397-08002B2CF9AE}" pid="12" name="SpreadsheetBuilder_2">
    <vt:lpwstr>eyIwIjoiSGlzdG9yeSIsIjEiOjAsIjIiOjEsIjMiOjEsIjQiOjEsIjUiOjEsIjYiOjEsIjciOjEsIjgiOjAsIjkiOjEsIjEwIjoxLCIxMSI6MCwiMTIiOjB9</vt:lpwstr>
  </property>
  <property fmtid="{D5CDD505-2E9C-101B-9397-08002B2CF9AE}" pid="13" name="SpreadsheetBuilder_3">
    <vt:lpwstr>eyIwIjoiSGlzdG9yeSIsIjEiOjAsIjIiOjEsIjMiOjEsIjQiOjEsIjUiOjEsIjYiOjEsIjciOjEsIjgiOjAsIjkiOjEsIjEwIjoxLCIxMSI6MCwiMTIiOjB9</vt:lpwstr>
  </property>
  <property fmtid="{D5CDD505-2E9C-101B-9397-08002B2CF9AE}" pid="14" name="SpreadsheetBuilder_4">
    <vt:lpwstr>eyIwIjoiSGlzdG9yeSIsIjEiOjAsIjIiOjEsIjMiOjEsIjQiOjEsIjUiOjEsIjYiOjEsIjciOjEsIjgiOjAsIjkiOjEsIjEwIjoxLCIxMSI6MCwiMTIiOjB9</vt:lpwstr>
  </property>
  <property fmtid="{D5CDD505-2E9C-101B-9397-08002B2CF9AE}" pid="15" name="SpreadsheetBuilder_5">
    <vt:lpwstr>eyIwIjoiSGlzdG9yeSIsIjEiOjAsIjIiOjEsIjMiOjEsIjQiOjEsIjUiOjEsIjYiOjEsIjciOjEsIjgiOjAsIjkiOjEsIjEwIjoxLCIxMSI6MCwiMTIiOjB9</vt:lpwstr>
  </property>
  <property fmtid="{D5CDD505-2E9C-101B-9397-08002B2CF9AE}" pid="16" name="SpreadsheetBuilder_6">
    <vt:lpwstr>eyIwIjoiSGlzdG9yeSIsIjEiOjAsIjIiOjEsIjMiOjEsIjQiOjEsIjUiOjEsIjYiOjEsIjciOjEsIjgiOjAsIjkiOjEsIjEwIjoxLCIxMSI6MCwiMTIiOjB9</vt:lpwstr>
  </property>
  <property fmtid="{D5CDD505-2E9C-101B-9397-08002B2CF9AE}" pid="17" name="SpreadsheetBuilder_7">
    <vt:lpwstr>eyIwIjoiRGF0YSIsIjEiOjAsIjIiOjEsIjMiOjEsIjQiOjEsIjUiOjEsIjYiOjEsIjciOjEsIjgiOjEsIjkiOjEsIjEwIjowLCIxMSI6MCwiMTIiOjB9</vt:lpwstr>
  </property>
</Properties>
</file>