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8_{8DD0417A-6F99-4A90-AA66-31A1EF8807C1}" xr6:coauthVersionLast="45" xr6:coauthVersionMax="45" xr10:uidLastSave="{00000000-0000-0000-0000-000000000000}"/>
  <bookViews>
    <workbookView xWindow="-110" yWindow="-110" windowWidth="19420" windowHeight="10420" tabRatio="711" activeTab="1" xr2:uid="{00000000-000D-0000-FFFF-FFFF00000000}"/>
  </bookViews>
  <sheets>
    <sheet name="Input" sheetId="2" r:id="rId1"/>
    <sheet name="Facts Statement" sheetId="8" r:id="rId2"/>
    <sheet name="Offer Letter - Unsecured" sheetId="1" r:id="rId3"/>
    <sheet name="Credit Bureau Check DAF" sheetId="5" r:id="rId4"/>
    <sheet name="Feeds" sheetId="3" state="hidden" r:id="rId5"/>
  </sheets>
  <definedNames>
    <definedName name="Card_Type">Feeds!$D$3:$D$7</definedName>
    <definedName name="MPR">Input!$E$24</definedName>
    <definedName name="_xlnm.Print_Area" localSheetId="3">'Credit Bureau Check DAF'!$B$2:$K$16</definedName>
    <definedName name="_xlnm.Print_Area" localSheetId="0">Input!$B$2:$F$26</definedName>
    <definedName name="_xlnm.Print_Area" localSheetId="2">'Offer Letter - Unsecured'!$B$1:$K$74</definedName>
    <definedName name="Title">Feeds!$B$3:$B$7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3" l="1"/>
  <c r="G3" i="3"/>
  <c r="K8" i="3" l="1"/>
  <c r="L8" i="3" s="1"/>
  <c r="E82" i="8" l="1"/>
  <c r="J40" i="8"/>
  <c r="I41" i="8"/>
  <c r="F19" i="8"/>
  <c r="E13" i="8"/>
  <c r="E52" i="8" s="1"/>
  <c r="E55" i="8" s="1"/>
  <c r="E57" i="8" s="1"/>
  <c r="J13" i="8"/>
  <c r="J27" i="8" s="1"/>
  <c r="B52" i="8" s="1"/>
  <c r="K55" i="8"/>
  <c r="J43" i="8"/>
  <c r="J8" i="8"/>
  <c r="K32" i="8" l="1"/>
  <c r="K27" i="8"/>
  <c r="E17" i="8"/>
  <c r="K30" i="8" s="1"/>
  <c r="K34" i="8" s="1"/>
  <c r="J30" i="8"/>
  <c r="J32" i="8" s="1"/>
  <c r="J34" i="8" s="1"/>
  <c r="J38" i="8" s="1"/>
  <c r="B13" i="8"/>
  <c r="N19" i="8" l="1"/>
  <c r="N20" i="8"/>
  <c r="L28" i="8"/>
  <c r="K13" i="8"/>
  <c r="H16" i="8" s="1"/>
  <c r="L19" i="8"/>
  <c r="J55" i="8"/>
  <c r="D55" i="8"/>
  <c r="F42" i="1" l="1"/>
  <c r="B39" i="1"/>
  <c r="P8" i="3"/>
  <c r="Q8" i="3" s="1"/>
  <c r="R8" i="3" s="1"/>
  <c r="M8" i="3"/>
  <c r="N8" i="3" s="1"/>
  <c r="P7" i="3"/>
  <c r="Q7" i="3" s="1"/>
  <c r="R7" i="3" s="1"/>
  <c r="K7" i="3"/>
  <c r="L7" i="3" s="1"/>
  <c r="M7" i="3" s="1"/>
  <c r="N7" i="3" s="1"/>
  <c r="K5" i="3"/>
  <c r="L5" i="3" s="1"/>
  <c r="M5" i="3" s="1"/>
  <c r="N5" i="3" s="1"/>
  <c r="E22" i="2" l="1"/>
  <c r="F19" i="2" l="1"/>
  <c r="E4" i="1" l="1"/>
  <c r="E21" i="2"/>
  <c r="B69" i="1"/>
  <c r="B59" i="1"/>
  <c r="B44" i="1"/>
  <c r="F21" i="1"/>
  <c r="F20" i="1"/>
  <c r="B14" i="1"/>
  <c r="B12" i="1"/>
  <c r="B11" i="1"/>
  <c r="B10" i="1"/>
  <c r="B9" i="1"/>
  <c r="F36" i="1" l="1"/>
  <c r="F40" i="1"/>
  <c r="F39" i="1"/>
  <c r="F34" i="1"/>
  <c r="F35" i="1"/>
  <c r="F38" i="1"/>
  <c r="F37" i="1"/>
  <c r="B7" i="1" l="1"/>
</calcChain>
</file>

<file path=xl/sharedStrings.xml><?xml version="1.0" encoding="utf-8"?>
<sst xmlns="http://schemas.openxmlformats.org/spreadsheetml/2006/main" count="209" uniqueCount="158">
  <si>
    <t>Credit</t>
  </si>
  <si>
    <t>Title</t>
  </si>
  <si>
    <t>Mr</t>
  </si>
  <si>
    <t>Mrs</t>
  </si>
  <si>
    <t>Miss</t>
  </si>
  <si>
    <t>Ms</t>
  </si>
  <si>
    <t>Dr</t>
  </si>
  <si>
    <t>Gender</t>
  </si>
  <si>
    <t>Name</t>
  </si>
  <si>
    <t>Adesola Uche Musa</t>
  </si>
  <si>
    <t>Male</t>
  </si>
  <si>
    <t>Address</t>
  </si>
  <si>
    <t>171 Adedipo Kazeem Street</t>
  </si>
  <si>
    <t>Solufola Lane</t>
  </si>
  <si>
    <t>Lagos</t>
  </si>
  <si>
    <t>Offer Letter for Credit Card</t>
  </si>
  <si>
    <t>Facility Information</t>
  </si>
  <si>
    <t>Type of Credit Card</t>
  </si>
  <si>
    <t>:</t>
  </si>
  <si>
    <t>Card Type</t>
  </si>
  <si>
    <t>Platinum</t>
  </si>
  <si>
    <t>Silver</t>
  </si>
  <si>
    <t>Gold</t>
  </si>
  <si>
    <t>Infinite</t>
  </si>
  <si>
    <t>Facility Amount Approved</t>
  </si>
  <si>
    <t>Currency</t>
  </si>
  <si>
    <t>USD</t>
  </si>
  <si>
    <t>NGN</t>
  </si>
  <si>
    <t>Facility Amount</t>
  </si>
  <si>
    <t>Fees (% of card limit one-off)</t>
  </si>
  <si>
    <t>One year, this is automatically renewable annually and expires 3 (three) years after the date of issuance of the Credit</t>
  </si>
  <si>
    <t>Tenor</t>
  </si>
  <si>
    <t>Availability Period</t>
  </si>
  <si>
    <t>The Credit Card Facility is available as a revolving credit for a period of one year, which is automatically renewable for a period of three (3) years from the date of issuance of the Credit Card. Notwithstanding anything contained in this offer letter to the contrary, the Bank reserves the right at any time prior to its expiry to demand for the repayment of the Facility, in which event the outstanding balance shall immediately become due and payable and the Bank shall not be obliged to give any notice in making, or prior to, such demand.</t>
  </si>
  <si>
    <t>Term of Loan</t>
  </si>
  <si>
    <t>-</t>
  </si>
  <si>
    <t>At any point in time, your access to cash (via the ATM or POS cash advance) is restricted to 50% of your credit limit. When this limit is reached, you will be required to make repayment before you can resume cash withdrawal</t>
  </si>
  <si>
    <t>Other Fees and charges</t>
  </si>
  <si>
    <t>Card issuance fee</t>
  </si>
  <si>
    <t>Card replacement fee</t>
  </si>
  <si>
    <t>International ATM withdrawal</t>
  </si>
  <si>
    <t>Local ATM withdrawal (non Stanbic)</t>
  </si>
  <si>
    <t>Default/late repayment fees</t>
  </si>
  <si>
    <t>Monthly Fee</t>
  </si>
  <si>
    <t>Interest Rate</t>
  </si>
  <si>
    <t xml:space="preserve">Your interest will be calculated on the outstanding daily balance and debited to your credit card account monthly in arrears. An interest free period of up to fifty five (55) days is applicable on your point-of-sale (POS) and online transactions, subject to full settlement of your account every month within the billing cycle/period. </t>
  </si>
  <si>
    <t>The Bank may, from time to time, vary the interest rate applicable to the Credit Card and the method of calculating it during the agreed term of the Loan. Such changes will be communicated at least 10 working days from the date of effecting such changes either directly to the Borrower or via a general notice to all Borrowers of the Bank. If the Bank elects to advise such change(s) directly to the Borrower, the Bank’s advice will take the form of a letter or SMS or e – mail or a notice on a Bank account statement.  Where however, the Bank elects to issue a general notice in relation to such change, the notice will be published in the media or displayed in our branches and offices or on our ATMs. Any delay or omission in issuing such advice, notice or publication by the Bank will not however invalidate the amendment to the interest rate payable on the Card that arises from such change to the applicable lending rate.</t>
  </si>
  <si>
    <t>Borrower’s concurrence or otherwise to the proposed changes must be received by the Bank not later than 48hours from date of notification after which the Bank shall deem such changes as acceptable to the Borrower. Where such proposed changes is not agreeable to the Borrower, the Bank will review and revert to the Borrower within 48 hours from receipt of Borrower’s response. Where the Bank’s position is unaltered, the Borrower would be advised of the rate change accordingly whereupon the Borrower may elect to pay down on the Card on or before the effective date of such rate change on the Card.</t>
  </si>
  <si>
    <t>Note: Interest grace period does not apply to cash withdrawals in local currency or foreign exchange, or casino chips transactions on the card.</t>
  </si>
  <si>
    <t>Repayment Term</t>
  </si>
  <si>
    <t>Your monthly statement will be generated and presented to you on the first week of every month for settlement on or before the 25th of the month. The statement will cover transactions done in the previous month. For example, all transactions done in the month of January will be presented for settlement on or before the 25th of February.</t>
  </si>
  <si>
    <t>A direct debit of 10% of your outstanding balance which represents the minimum required monthly repayment will be placed on your account and charged on the 25th of every month. Kindly ensure your account is funded by the due date.  You are however responsible for ensuring your other outstanding amounts are settled accordingly.</t>
  </si>
  <si>
    <t>Governing Law and Jurisdiction</t>
  </si>
  <si>
    <t>This offer Letter shall be governed and construed in accordance with Nigerian law and the courts of Nigeria shall have jurisdiction to settle any disputes which may arise in connection therewith without prejudice to the exclusive right of the Bank to institute proceedings against the Borrower in respect thereof in any other jurisdiction.</t>
  </si>
  <si>
    <t>Waiver of rights</t>
  </si>
  <si>
    <t>Should our offer be acceptable to you, please indicate your acceptance by signing “Customer Acceptance” section of this form and returning it to us.</t>
  </si>
  <si>
    <t>Yours faithfully</t>
  </si>
  <si>
    <t>Credit Office Representative</t>
  </si>
  <si>
    <t>Customer Acceptance</t>
  </si>
  <si>
    <t>Customer Signature</t>
  </si>
  <si>
    <t>Platinum-NGN</t>
  </si>
  <si>
    <t>Fee Type</t>
  </si>
  <si>
    <t>Silver-NGN</t>
  </si>
  <si>
    <t>Infinite-NGN</t>
  </si>
  <si>
    <t>Gold-NGN</t>
  </si>
  <si>
    <t>Collateral Value</t>
  </si>
  <si>
    <t>Product Code</t>
  </si>
  <si>
    <t>Minimum Collateral Value</t>
  </si>
  <si>
    <t>ICAN Gold</t>
  </si>
  <si>
    <t>ICAN Gold-NGN</t>
  </si>
  <si>
    <t>Insurance (per month on card limit subject to review)</t>
  </si>
  <si>
    <t>Silver-USD</t>
  </si>
  <si>
    <t>Gold-USD</t>
  </si>
  <si>
    <t>Platinum-USD</t>
  </si>
  <si>
    <t>Infinite-USD</t>
  </si>
  <si>
    <t> $2.50</t>
  </si>
  <si>
    <t> N/A</t>
  </si>
  <si>
    <t>N/A</t>
  </si>
  <si>
    <t>Card issuance fee (VAT incl.)</t>
  </si>
  <si>
    <t>Collateral Offered</t>
  </si>
  <si>
    <t>The management and processing fees are applicable for each year of facility renewal.</t>
  </si>
  <si>
    <t>CREDIT BUREAU CHECKS: DEBIT AUTHORIZATION FORM</t>
  </si>
  <si>
    <t xml:space="preserve">I/We consent to the Bank conducting credit checks on me/us from at least 2 credit bureaus as a condition for processing my/our facility application, in line with regulatory requirements. </t>
  </si>
  <si>
    <t xml:space="preserve">I/We hereby authorize the Bank to debit my/our account number ……………………………… for the sum of =N= 3,500.00 upon receipt of negative credit report, from 2 credit bureaus in respect of my/our facility application. </t>
  </si>
  <si>
    <t xml:space="preserve">Authorized by </t>
  </si>
  <si>
    <t xml:space="preserve">……………………………       
Name/Signature/Date      
</t>
  </si>
  <si>
    <r>
      <rPr>
        <b/>
        <sz val="11"/>
        <color theme="1"/>
        <rFont val="Calibri"/>
        <family val="2"/>
        <scheme val="minor"/>
      </rPr>
      <t xml:space="preserve">For Bank Use Only </t>
    </r>
    <r>
      <rPr>
        <sz val="11"/>
        <color theme="1"/>
        <rFont val="Calibri"/>
        <family val="2"/>
        <scheme val="minor"/>
      </rPr>
      <t xml:space="preserve">
The sum of =N= ……………. for credit bureau checks has been debited to customer’s account/collected in cash from customer, and credited to the Credit Bureau Charges SRA  </t>
    </r>
    <r>
      <rPr>
        <b/>
        <sz val="11"/>
        <color theme="1"/>
        <rFont val="Calibri"/>
        <family val="2"/>
        <scheme val="minor"/>
      </rPr>
      <t>0002249417</t>
    </r>
    <r>
      <rPr>
        <sz val="11"/>
        <color theme="1"/>
        <rFont val="Calibri"/>
        <family val="2"/>
        <scheme val="minor"/>
      </rPr>
      <t xml:space="preserve">. 
Branch: 
Teller Name/Signature/Date: 
Teller Stamp: 
ASO Name/Signature/Date: 
</t>
    </r>
  </si>
  <si>
    <t>Signature</t>
  </si>
  <si>
    <t>We, Stanbic IBTC Bank PLC (the Bank) is pleased to present you with our in-principle offer for our credit card, subject to your meeting credit criteria. The terms and conditions that would be applicable to your Facility are set out below.</t>
  </si>
  <si>
    <t>By signing this offer letter/loan agreement and by drawing on the loan, I covenant to repay the loan as and when due. In the event that I fail to repay the loan as agreed, and the loan becomes delinquent, the bank shall have the right to report the delinquent loan to CBN through the Credit Risk Management System (CRMS) or by any other means, and request the CBN  to exercise its regulatory power to direct all banks and other financial institutions under its regulatory purview to set-off my indebtedness from any money standing to my credit in any bank account and from any other financial assets they may be holding for my benefit. 
I covenant and warrant that the CBN shall have power to set-off my indebtedness under this loan agreement from all such monies and funds standing to my credit/benefit in any and all such accounts or from any other financial assets belonging to me and in the custody of any such bank.
I hereby waive any right of confidentiality whether arising under common law or statute or in any other manner whatsoever and irrevocably agree that I shall not argue to the contrary before any court of law, tribunal, administrative authority or any other body acting in any judicial or quasi-judicial capacity.</t>
  </si>
  <si>
    <t>Card replacement/renewal fee (VAT incl.)</t>
  </si>
  <si>
    <t>N368</t>
  </si>
  <si>
    <t>1% of the overdue amount</t>
  </si>
  <si>
    <t>0.25% of the Overdue amount</t>
  </si>
  <si>
    <t>KEY FACTS STATEMENT</t>
  </si>
  <si>
    <t>(THIS IS NOT AN OFFER OF CREDIT OR CONTRACT)</t>
  </si>
  <si>
    <t>This Key Facts Statement (KFS) summarizes key information of the loan you are interested in and
can be used for comparison purposes between different credit providers.</t>
  </si>
  <si>
    <t>DISCLOSURE DATE:</t>
  </si>
  <si>
    <t>This is the date at which the information is correct. Note that the final loan features may differ because of your personal financial position or due to a change in the information provided, including interest rates and fees and charges.</t>
  </si>
  <si>
    <t>THE LOAN</t>
  </si>
  <si>
    <t>TOTAL COST TO CONSUMER</t>
  </si>
  <si>
    <t>Total amount you will pay back</t>
  </si>
  <si>
    <t>months</t>
  </si>
  <si>
    <t>Interest rate:</t>
  </si>
  <si>
    <t>Variable</t>
  </si>
  <si>
    <t>Collateral:</t>
  </si>
  <si>
    <t>Annual Percentage Rate (APR)</t>
  </si>
  <si>
    <t>This reflects the total cost of the credit on a yearly basis expressed as percentage, using the information at the disclosure date. It is a useful tool for comparison with similar loans</t>
  </si>
  <si>
    <t>Specific information about your loan</t>
  </si>
  <si>
    <t>Loan Received</t>
  </si>
  <si>
    <t>Interest rate</t>
  </si>
  <si>
    <t>(Variable interest rates may change)</t>
  </si>
  <si>
    <t>Total interest charges (Total interest you will pay)</t>
  </si>
  <si>
    <t>(Total interest may increase for variable interest rates)</t>
  </si>
  <si>
    <t>Total fees and charges*</t>
  </si>
  <si>
    <t>(Total other charges you will pay throughout the duration of the loan).</t>
  </si>
  <si>
    <t>Total cost of credit</t>
  </si>
  <si>
    <t>(This is made up of total interest and all other charges for the tenor of the loan).</t>
  </si>
  <si>
    <t>Repayments</t>
  </si>
  <si>
    <t>Repayment amount (see attached repayment schedule)</t>
  </si>
  <si>
    <t>Amount you will need to repay on due date</t>
  </si>
  <si>
    <t>Date of first repayment</t>
  </si>
  <si>
    <t>Date on which other repayments are due</t>
  </si>
  <si>
    <t>Total number of repayments</t>
  </si>
  <si>
    <t>*Note that the amount required to be paid (for each repayment and total) does not include fees which are dependent on events that may not occur (for example, late payment fees)</t>
  </si>
  <si>
    <t>Fees and charges comprise of:</t>
  </si>
  <si>
    <t>(A) credit prover’s fees</t>
  </si>
  <si>
    <t>(B) Third party fees/charges</t>
  </si>
  <si>
    <t>(List all applicable lending fees)</t>
  </si>
  <si>
    <t>(List all applicable 3rd party fees)</t>
  </si>
  <si>
    <t>Nil</t>
  </si>
  <si>
    <t>Total (A)</t>
  </si>
  <si>
    <t>Total (B)</t>
  </si>
  <si>
    <t>Total Fees and charges (A+B)</t>
  </si>
  <si>
    <t>Penalties and Additional Requirements</t>
  </si>
  <si>
    <r>
      <rPr>
        <b/>
        <sz val="11"/>
        <color theme="1"/>
        <rFont val="Arial"/>
        <family val="2"/>
      </rPr>
      <t>Late Payment:</t>
    </r>
    <r>
      <rPr>
        <sz val="11"/>
        <color theme="1"/>
        <rFont val="Arial"/>
        <family val="2"/>
      </rPr>
      <t xml:space="preserve"> If a payment is more than 7 days late from the due date, you will be charged 1% flat per month on the overdue amount.</t>
    </r>
  </si>
  <si>
    <r>
      <t xml:space="preserve">Early Liquidation of the Loan: </t>
    </r>
    <r>
      <rPr>
        <sz val="11"/>
        <color theme="1"/>
        <rFont val="Arial"/>
        <family val="2"/>
      </rPr>
      <t>You may be charged a fee if you pay off your loan before maturity, the amount of which will depend on the terms of your contract.</t>
    </r>
  </si>
  <si>
    <r>
      <t xml:space="preserve">Cooling Off Period: </t>
    </r>
    <r>
      <rPr>
        <sz val="11"/>
        <color theme="1"/>
        <rFont val="Arial"/>
        <family val="2"/>
      </rPr>
      <t>You may cancel your loan contract within 3 days after signing.</t>
    </r>
  </si>
  <si>
    <r>
      <t xml:space="preserve">Variations: </t>
    </r>
    <r>
      <rPr>
        <sz val="11"/>
        <color theme="1"/>
        <rFont val="Arial"/>
        <family val="2"/>
      </rPr>
      <t>The interest rate, and fees and charges, disclosed here may change, including during your contract. You should receive notice of any change after your contract is entered into.</t>
    </r>
  </si>
  <si>
    <t>Have a complaint or a query?</t>
  </si>
  <si>
    <t>Do not hesitate to reach out to your lender through the following</t>
  </si>
  <si>
    <t>Email: customercarenigeria@stanbicibtc.com</t>
  </si>
  <si>
    <t>Address: The IBTC Place, Walter Carryington Crescent, Victoria Island, Lagos.</t>
  </si>
  <si>
    <t>If dissatisfied with the resolution of your complaint, you can escalate the complaint to the Consumer Protection Department of the Central Bank of Nigeria by writing to the Director, Consumer Protection Department, CBN, Abuja or send an email to: cpd@cbn.gov.ng.</t>
  </si>
  <si>
    <t>Client Name</t>
  </si>
  <si>
    <t>Date</t>
  </si>
  <si>
    <t>Annual Percentage Rate</t>
  </si>
  <si>
    <t>N1,075</t>
  </si>
  <si>
    <t>N35 (after the 3rd withdrawal in the month)</t>
  </si>
  <si>
    <r>
      <t>N35 (after the 3</t>
    </r>
    <r>
      <rPr>
        <vertAlign val="superscript"/>
        <sz val="8"/>
        <color rgb="FF000000"/>
        <rFont val="Arial"/>
        <family val="2"/>
      </rPr>
      <t>rd</t>
    </r>
    <r>
      <rPr>
        <sz val="8"/>
        <color rgb="FF000000"/>
        <rFont val="Arial"/>
        <family val="2"/>
      </rPr>
      <t xml:space="preserve"> withdrawal in the month)</t>
    </r>
  </si>
  <si>
    <t>$10.75</t>
  </si>
  <si>
    <t>MPR</t>
  </si>
  <si>
    <t>1% Management fee (7.5% VAT is applicable)</t>
  </si>
  <si>
    <t>Telephone: +234 700 909 909 909</t>
  </si>
  <si>
    <t>N500</t>
  </si>
  <si>
    <t>A stamp duty fee of N500 flat, on each agreement executed by the Borrower in connection with the Facility, shall be debited to the Borrower’s account held with the Bank. The fee will be remitted to the Federal Inland Revenue Service (FIRS).</t>
  </si>
  <si>
    <t>Unsecured</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</si>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</sst>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dd\ mmmm\ yyyy"/>
    <numFmt numFmtId="165" formatCode="_(&quot;$&quot;* #,##0_);_(&quot;$&quot;* \(#,##0\);_(&quot;$&quot;* &quot;-&quot;??_);_(@_)"/>
  </numFmts>
  <fonts count="18"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b/>
      <sz val="11"/>
      <color theme="1"/>
      <name val="Arial"/>
      <family val="2"/>
    </font>
    <font>
      <b/>
      <sz val="8"/>
      <color theme="0"/>
      <name val="Calibri"/>
      <family val="2"/>
      <scheme val="minor"/>
    </font>
    <font>
      <sz val="8"/>
      <color theme="1"/>
      <name val="Arial"/>
      <family val="2"/>
    </font>
    <font>
      <sz val="8"/>
      <color rgb="FF000000"/>
      <name val="Arial"/>
      <family val="2"/>
    </font>
    <font>
      <vertAlign val="superscript"/>
      <sz val="8"/>
      <color rgb="FF000000"/>
      <name val="Arial"/>
      <family val="2"/>
    </font>
    <font>
      <sz val="8"/>
      <color theme="1"/>
      <name val="Calibri"/>
      <family val="2"/>
      <scheme val="minor"/>
    </font>
    <font>
      <i/>
      <sz val="11"/>
      <color theme="1"/>
      <name val="Arial"/>
      <family val="2"/>
    </font>
    <font>
      <sz val="9"/>
      <color theme="1"/>
      <name val="Arial"/>
      <family val="2"/>
    </font>
    <font>
      <b/>
      <sz val="12"/>
      <color theme="1"/>
      <name val="Calibri"/>
      <family val="2"/>
      <scheme val="minor"/>
    </font>
    <font>
      <b/>
      <sz val="11"/>
      <color theme="1"/>
      <name val="Calibri"/>
      <family val="2"/>
      <scheme val="minor"/>
    </font>
    <font>
      <sz val="10"/>
      <color theme="1"/>
      <name val="Arial"/>
      <family val="2"/>
    </font>
    <font>
      <i/>
      <sz val="10"/>
      <color theme="1"/>
      <name val="Arial"/>
      <family val="2"/>
    </font>
    <font>
      <b/>
      <i/>
      <sz val="11"/>
      <color theme="1"/>
      <name val="Arial"/>
      <family val="2"/>
    </font>
    <font>
      <b/>
      <u/>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0070C0"/>
        <bgColor indexed="64"/>
      </patternFill>
    </fill>
    <fill>
      <patternFill patternType="solid">
        <fgColor theme="4"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38">
    <xf numFmtId="0" fontId="0" fillId="0" borderId="0" xfId="0"/>
    <xf numFmtId="0" fontId="3" fillId="0" borderId="0" xfId="0" applyFont="1"/>
    <xf numFmtId="0" fontId="3" fillId="0" borderId="2" xfId="0" applyFont="1" applyBorder="1"/>
    <xf numFmtId="0" fontId="3" fillId="0" borderId="3" xfId="0" applyFont="1" applyBorder="1"/>
    <xf numFmtId="0" fontId="3" fillId="0" borderId="5" xfId="0" applyFont="1" applyBorder="1"/>
    <xf numFmtId="0" fontId="3" fillId="0" borderId="0" xfId="0" applyFont="1" applyBorder="1"/>
    <xf numFmtId="0" fontId="3" fillId="0" borderId="7" xfId="0" applyFont="1" applyBorder="1"/>
    <xf numFmtId="0" fontId="3" fillId="0" borderId="8" xfId="0" applyFont="1" applyBorder="1"/>
    <xf numFmtId="0" fontId="4" fillId="0" borderId="0" xfId="0" applyFont="1"/>
    <xf numFmtId="0" fontId="3" fillId="0" borderId="0" xfId="0" applyFont="1" applyAlignment="1">
      <alignment horizont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right" vertical="center"/>
    </xf>
    <xf numFmtId="0" fontId="3" fillId="0" borderId="19" xfId="0" applyFont="1" applyBorder="1"/>
    <xf numFmtId="0" fontId="3" fillId="0" borderId="20" xfId="0" applyFont="1" applyBorder="1"/>
    <xf numFmtId="0" fontId="3" fillId="0" borderId="21" xfId="0" applyFont="1" applyBorder="1"/>
    <xf numFmtId="0" fontId="3" fillId="0" borderId="0" xfId="0" applyFont="1" applyAlignment="1">
      <alignment vertical="center"/>
    </xf>
    <xf numFmtId="0" fontId="5" fillId="4" borderId="10" xfId="0" applyFont="1" applyFill="1" applyBorder="1"/>
    <xf numFmtId="0" fontId="6" fillId="0" borderId="10" xfId="0" applyFont="1" applyBorder="1"/>
    <xf numFmtId="0" fontId="6" fillId="0" borderId="10" xfId="0" applyFont="1" applyBorder="1" applyAlignment="1">
      <alignment vertical="center"/>
    </xf>
    <xf numFmtId="0" fontId="7" fillId="0" borderId="10" xfId="0" applyFont="1" applyBorder="1" applyAlignment="1">
      <alignment vertical="center"/>
    </xf>
    <xf numFmtId="0" fontId="9" fillId="0" borderId="0" xfId="0" applyFont="1"/>
    <xf numFmtId="0" fontId="9" fillId="0" borderId="1" xfId="0" applyFont="1" applyBorder="1"/>
    <xf numFmtId="0" fontId="9" fillId="0" borderId="0" xfId="0" applyFont="1" applyBorder="1"/>
    <xf numFmtId="0" fontId="9" fillId="0" borderId="17" xfId="0" applyFont="1" applyBorder="1"/>
    <xf numFmtId="0" fontId="9" fillId="0" borderId="15" xfId="0" applyFont="1" applyBorder="1"/>
    <xf numFmtId="0" fontId="9" fillId="0" borderId="12" xfId="0" applyFont="1" applyBorder="1"/>
    <xf numFmtId="0" fontId="9" fillId="0" borderId="16" xfId="0" applyFont="1" applyBorder="1"/>
    <xf numFmtId="0" fontId="9" fillId="0" borderId="13" xfId="0" applyFont="1" applyBorder="1"/>
    <xf numFmtId="0" fontId="9" fillId="0" borderId="18" xfId="0" applyFont="1" applyBorder="1"/>
    <xf numFmtId="0" fontId="10" fillId="3" borderId="4" xfId="0" applyFont="1" applyFill="1" applyBorder="1" applyAlignment="1">
      <alignment horizontal="center"/>
    </xf>
    <xf numFmtId="39" fontId="3" fillId="3" borderId="9" xfId="1" applyNumberFormat="1" applyFont="1" applyFill="1" applyBorder="1" applyAlignment="1">
      <alignment horizontal="center"/>
    </xf>
    <xf numFmtId="0" fontId="11" fillId="0" borderId="0" xfId="0" applyFont="1" applyAlignment="1">
      <alignment horizontal="center"/>
    </xf>
    <xf numFmtId="0" fontId="3" fillId="2" borderId="4"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39" fontId="3" fillId="2" borderId="6" xfId="1" applyNumberFormat="1" applyFont="1" applyFill="1" applyBorder="1" applyAlignment="1" applyProtection="1">
      <alignment horizontal="center"/>
      <protection locked="0"/>
    </xf>
    <xf numFmtId="39" fontId="3" fillId="2" borderId="9" xfId="1" applyNumberFormat="1" applyFont="1" applyFill="1" applyBorder="1" applyAlignment="1" applyProtection="1">
      <alignment horizontal="center"/>
      <protection locked="0"/>
    </xf>
    <xf numFmtId="0" fontId="3" fillId="2" borderId="11" xfId="0" applyFont="1" applyFill="1" applyBorder="1" applyProtection="1">
      <protection locked="0"/>
    </xf>
    <xf numFmtId="0" fontId="3" fillId="2" borderId="12" xfId="0" applyFont="1" applyFill="1" applyBorder="1" applyProtection="1">
      <protection locked="0"/>
    </xf>
    <xf numFmtId="0" fontId="3" fillId="2" borderId="13" xfId="0" applyFont="1" applyFill="1" applyBorder="1" applyProtection="1">
      <protection locked="0"/>
    </xf>
    <xf numFmtId="0" fontId="3" fillId="2" borderId="9" xfId="0" applyFont="1" applyFill="1" applyBorder="1" applyAlignment="1" applyProtection="1">
      <alignment horizontal="center"/>
      <protection locked="0"/>
    </xf>
    <xf numFmtId="10" fontId="3" fillId="0" borderId="19" xfId="2" applyNumberFormat="1" applyFont="1" applyBorder="1" applyAlignment="1">
      <alignment horizontal="left" vertical="top"/>
    </xf>
    <xf numFmtId="165" fontId="7" fillId="0" borderId="10" xfId="3" quotePrefix="1" applyNumberFormat="1" applyFont="1" applyBorder="1" applyAlignment="1">
      <alignment horizontal="left" vertical="center"/>
    </xf>
    <xf numFmtId="0" fontId="1" fillId="0" borderId="19" xfId="0" applyFont="1" applyBorder="1"/>
    <xf numFmtId="0" fontId="1" fillId="0" borderId="0" xfId="0" applyFont="1"/>
    <xf numFmtId="43" fontId="1" fillId="0" borderId="0" xfId="1" applyFont="1"/>
    <xf numFmtId="0" fontId="1" fillId="0" borderId="0" xfId="0" applyFont="1" applyBorder="1"/>
    <xf numFmtId="0" fontId="1" fillId="0" borderId="29" xfId="0" applyFont="1" applyBorder="1"/>
    <xf numFmtId="0" fontId="1" fillId="0" borderId="30" xfId="0" applyFont="1" applyBorder="1"/>
    <xf numFmtId="43" fontId="1" fillId="0" borderId="0" xfId="0" applyNumberFormat="1" applyFont="1" applyBorder="1" applyAlignment="1">
      <alignment horizontal="right" wrapText="1"/>
    </xf>
    <xf numFmtId="0" fontId="1" fillId="0" borderId="0" xfId="0" applyFont="1" applyBorder="1" applyAlignment="1">
      <alignment wrapText="1"/>
    </xf>
    <xf numFmtId="43" fontId="1" fillId="0" borderId="0" xfId="0" applyNumberFormat="1" applyFont="1"/>
    <xf numFmtId="10" fontId="1" fillId="0" borderId="0" xfId="2" applyNumberFormat="1" applyFont="1"/>
    <xf numFmtId="10" fontId="1" fillId="0" borderId="0" xfId="0" applyNumberFormat="1" applyFont="1" applyBorder="1"/>
    <xf numFmtId="10" fontId="1" fillId="0" borderId="30" xfId="2" applyNumberFormat="1" applyFont="1" applyBorder="1"/>
    <xf numFmtId="0" fontId="1" fillId="0" borderId="31" xfId="0" applyFont="1" applyBorder="1"/>
    <xf numFmtId="0" fontId="1" fillId="0" borderId="23" xfId="0" applyFont="1" applyBorder="1"/>
    <xf numFmtId="0" fontId="1" fillId="0" borderId="32" xfId="0" applyFont="1" applyBorder="1"/>
    <xf numFmtId="0" fontId="16" fillId="0" borderId="0" xfId="0" applyFont="1" applyAlignment="1">
      <alignment horizontal="right"/>
    </xf>
    <xf numFmtId="0" fontId="1" fillId="2" borderId="0" xfId="0" applyFont="1" applyFill="1"/>
    <xf numFmtId="0" fontId="16" fillId="2" borderId="0" xfId="0" applyFont="1" applyFill="1"/>
    <xf numFmtId="10" fontId="16" fillId="2" borderId="0" xfId="0" applyNumberFormat="1" applyFont="1" applyFill="1"/>
    <xf numFmtId="0" fontId="16" fillId="0" borderId="0" xfId="0" applyFont="1"/>
    <xf numFmtId="0" fontId="16" fillId="2" borderId="0" xfId="0" applyFont="1" applyFill="1" applyAlignment="1">
      <alignment horizontal="right"/>
    </xf>
    <xf numFmtId="43" fontId="1" fillId="0" borderId="0" xfId="0" applyNumberFormat="1" applyFont="1" applyBorder="1" applyAlignment="1"/>
    <xf numFmtId="43" fontId="1" fillId="0" borderId="30" xfId="0" applyNumberFormat="1" applyFont="1" applyBorder="1" applyAlignment="1"/>
    <xf numFmtId="0" fontId="1" fillId="0" borderId="29" xfId="0" applyFont="1" applyBorder="1" applyAlignment="1">
      <alignment wrapText="1"/>
    </xf>
    <xf numFmtId="0" fontId="1" fillId="0" borderId="0" xfId="0" applyFont="1" applyBorder="1" applyAlignment="1">
      <alignment horizontal="right" wrapText="1"/>
    </xf>
    <xf numFmtId="0" fontId="1" fillId="0" borderId="30" xfId="0" applyFont="1" applyBorder="1" applyAlignment="1"/>
    <xf numFmtId="0" fontId="1" fillId="0" borderId="30" xfId="0" applyFont="1" applyBorder="1" applyAlignment="1">
      <alignment wrapText="1"/>
    </xf>
    <xf numFmtId="0" fontId="1" fillId="0" borderId="0" xfId="0" applyFont="1" applyBorder="1" applyAlignment="1">
      <alignment horizontal="right"/>
    </xf>
    <xf numFmtId="0" fontId="14" fillId="0" borderId="29" xfId="0" applyFont="1" applyBorder="1"/>
    <xf numFmtId="0" fontId="1" fillId="0" borderId="31" xfId="0" applyFont="1" applyBorder="1" applyAlignment="1">
      <alignment vertical="top" wrapText="1"/>
    </xf>
    <xf numFmtId="0" fontId="1" fillId="0" borderId="23" xfId="0" applyFont="1" applyBorder="1" applyAlignment="1">
      <alignment vertical="top" wrapText="1"/>
    </xf>
    <xf numFmtId="0" fontId="1" fillId="0" borderId="32" xfId="0" applyFont="1" applyBorder="1" applyAlignment="1">
      <alignment vertical="top" wrapText="1"/>
    </xf>
    <xf numFmtId="0" fontId="4" fillId="0" borderId="0" xfId="0" applyFont="1" applyAlignment="1">
      <alignment vertical="top"/>
    </xf>
    <xf numFmtId="0" fontId="1" fillId="0" borderId="0" xfId="0" applyFont="1" applyAlignment="1">
      <alignment vertical="top"/>
    </xf>
    <xf numFmtId="10" fontId="9" fillId="0" borderId="12" xfId="2" applyNumberFormat="1" applyFont="1" applyBorder="1"/>
    <xf numFmtId="10" fontId="9" fillId="0" borderId="13" xfId="2" applyNumberFormat="1" applyFont="1" applyBorder="1"/>
    <xf numFmtId="10" fontId="3" fillId="0" borderId="0" xfId="2" applyNumberFormat="1" applyFont="1"/>
    <xf numFmtId="0" fontId="4" fillId="0" borderId="24" xfId="0" applyFont="1" applyBorder="1"/>
    <xf numFmtId="0" fontId="3" fillId="0" borderId="25" xfId="0" applyFont="1" applyBorder="1"/>
    <xf numFmtId="10" fontId="3" fillId="0" borderId="26" xfId="2" applyNumberFormat="1" applyFont="1" applyBorder="1"/>
    <xf numFmtId="10" fontId="1" fillId="0" borderId="19" xfId="2" applyNumberFormat="1" applyFont="1" applyBorder="1" applyAlignment="1">
      <alignment horizontal="left" vertical="top"/>
    </xf>
    <xf numFmtId="0" fontId="1" fillId="0" borderId="23" xfId="0" applyFont="1" applyBorder="1" applyAlignment="1">
      <alignment horizontal="center"/>
    </xf>
    <xf numFmtId="43" fontId="1" fillId="0" borderId="0" xfId="0" applyNumberFormat="1" applyFont="1" applyBorder="1" applyAlignment="1">
      <alignment horizontal="center"/>
    </xf>
    <xf numFmtId="0" fontId="1" fillId="0" borderId="30" xfId="0" applyFont="1" applyBorder="1" applyAlignment="1">
      <alignment horizontal="center"/>
    </xf>
    <xf numFmtId="0" fontId="17" fillId="0" borderId="0" xfId="0" applyFont="1" applyAlignment="1">
      <alignment horizontal="center"/>
    </xf>
    <xf numFmtId="0" fontId="1" fillId="0" borderId="0" xfId="0" applyFont="1" applyAlignment="1">
      <alignment horizontal="justify" vertical="top"/>
    </xf>
    <xf numFmtId="0" fontId="4" fillId="0" borderId="0" xfId="0" applyFont="1" applyAlignment="1">
      <alignment horizontal="justify" vertical="top"/>
    </xf>
    <xf numFmtId="0" fontId="4" fillId="2" borderId="0" xfId="0" applyFont="1" applyFill="1" applyAlignment="1">
      <alignment horizontal="center"/>
    </xf>
    <xf numFmtId="0" fontId="4" fillId="0" borderId="0" xfId="0" applyFont="1" applyAlignment="1">
      <alignment horizontal="justify" wrapText="1"/>
    </xf>
    <xf numFmtId="0" fontId="1" fillId="0" borderId="29" xfId="0" applyFont="1" applyBorder="1" applyAlignment="1">
      <alignment horizontal="left"/>
    </xf>
    <xf numFmtId="0" fontId="1" fillId="0" borderId="0" xfId="0" applyFont="1" applyBorder="1" applyAlignment="1">
      <alignment horizontal="left"/>
    </xf>
    <xf numFmtId="43" fontId="16" fillId="0" borderId="0" xfId="1" applyFont="1" applyAlignment="1">
      <alignment horizontal="center"/>
    </xf>
    <xf numFmtId="43" fontId="16" fillId="2" borderId="0" xfId="1" applyFont="1" applyFill="1" applyAlignment="1">
      <alignment horizontal="center"/>
    </xf>
    <xf numFmtId="0" fontId="4" fillId="5" borderId="0" xfId="0" applyFont="1" applyFill="1" applyAlignment="1">
      <alignment horizontal="center"/>
    </xf>
    <xf numFmtId="0" fontId="1" fillId="0" borderId="0" xfId="0" applyFont="1" applyAlignment="1">
      <alignment horizontal="left" vertical="top" wrapText="1"/>
    </xf>
    <xf numFmtId="164" fontId="1" fillId="2" borderId="0" xfId="0" applyNumberFormat="1" applyFont="1" applyFill="1" applyAlignment="1">
      <alignment horizontal="left"/>
    </xf>
    <xf numFmtId="0" fontId="1" fillId="2" borderId="0" xfId="0" applyFont="1" applyFill="1" applyAlignment="1">
      <alignment horizontal="left" wrapText="1"/>
    </xf>
    <xf numFmtId="0" fontId="4" fillId="2" borderId="27" xfId="0" applyFont="1" applyFill="1" applyBorder="1" applyAlignment="1">
      <alignment horizontal="left"/>
    </xf>
    <xf numFmtId="0" fontId="4" fillId="2" borderId="22" xfId="0" applyFont="1" applyFill="1" applyBorder="1" applyAlignment="1">
      <alignment horizontal="left"/>
    </xf>
    <xf numFmtId="0" fontId="4" fillId="2" borderId="28" xfId="0" applyFont="1" applyFill="1" applyBorder="1" applyAlignment="1">
      <alignment horizontal="left"/>
    </xf>
    <xf numFmtId="0" fontId="4" fillId="0" borderId="0" xfId="0" applyFont="1" applyAlignment="1">
      <alignment horizontal="center"/>
    </xf>
    <xf numFmtId="0" fontId="15" fillId="0" borderId="0" xfId="0" applyFont="1" applyAlignment="1">
      <alignment horizontal="center"/>
    </xf>
    <xf numFmtId="0" fontId="1" fillId="0" borderId="0" xfId="0" applyFont="1" applyAlignment="1">
      <alignment horizontal="justify" wrapText="1"/>
    </xf>
    <xf numFmtId="0" fontId="1" fillId="0" borderId="0" xfId="0" applyFont="1" applyAlignment="1">
      <alignment horizontal="justify"/>
    </xf>
    <xf numFmtId="164" fontId="1" fillId="0" borderId="0" xfId="0" applyNumberFormat="1" applyFont="1" applyAlignment="1">
      <alignment horizontal="center"/>
    </xf>
    <xf numFmtId="0" fontId="4" fillId="5" borderId="27" xfId="0" applyFont="1" applyFill="1" applyBorder="1" applyAlignment="1">
      <alignment horizontal="center"/>
    </xf>
    <xf numFmtId="0" fontId="4" fillId="5" borderId="22" xfId="0" applyFont="1" applyFill="1" applyBorder="1" applyAlignment="1">
      <alignment horizontal="center"/>
    </xf>
    <xf numFmtId="0" fontId="4" fillId="5" borderId="28" xfId="0" applyFont="1" applyFill="1" applyBorder="1" applyAlignment="1">
      <alignment horizontal="center"/>
    </xf>
    <xf numFmtId="43" fontId="1" fillId="0" borderId="30" xfId="0" applyNumberFormat="1" applyFont="1" applyBorder="1" applyAlignment="1">
      <alignment horizontal="center"/>
    </xf>
    <xf numFmtId="0" fontId="1" fillId="0" borderId="29" xfId="0" applyFont="1" applyBorder="1" applyAlignment="1">
      <alignment horizontal="left" wrapText="1"/>
    </xf>
    <xf numFmtId="0" fontId="1" fillId="0" borderId="0" xfId="0" applyFont="1" applyBorder="1" applyAlignment="1">
      <alignment horizontal="left" wrapText="1"/>
    </xf>
    <xf numFmtId="0" fontId="1" fillId="0" borderId="30" xfId="0" applyFont="1" applyBorder="1" applyAlignment="1">
      <alignment horizontal="left" wrapText="1"/>
    </xf>
    <xf numFmtId="0" fontId="1" fillId="0" borderId="29" xfId="0" applyFont="1" applyBorder="1" applyAlignment="1">
      <alignment horizontal="justify" vertical="top" wrapText="1"/>
    </xf>
    <xf numFmtId="0" fontId="1" fillId="0" borderId="0" xfId="0" applyFont="1" applyBorder="1" applyAlignment="1">
      <alignment horizontal="justify" vertical="top" wrapText="1"/>
    </xf>
    <xf numFmtId="0" fontId="1" fillId="0" borderId="30" xfId="0" applyFont="1" applyBorder="1" applyAlignment="1">
      <alignment horizontal="justify" vertical="top" wrapText="1"/>
    </xf>
    <xf numFmtId="0" fontId="1" fillId="0" borderId="31" xfId="0" applyFont="1" applyBorder="1" applyAlignment="1">
      <alignment horizontal="justify" vertical="top" wrapText="1"/>
    </xf>
    <xf numFmtId="0" fontId="1" fillId="0" borderId="23" xfId="0" applyFont="1" applyBorder="1" applyAlignment="1">
      <alignment horizontal="justify" vertical="top" wrapText="1"/>
    </xf>
    <xf numFmtId="0" fontId="1" fillId="0" borderId="32" xfId="0" applyFont="1" applyBorder="1" applyAlignment="1">
      <alignment horizontal="justify" vertical="top" wrapText="1"/>
    </xf>
    <xf numFmtId="0" fontId="3" fillId="0" borderId="0" xfId="0" applyFont="1" applyAlignment="1">
      <alignment horizontal="center"/>
    </xf>
    <xf numFmtId="0" fontId="3" fillId="0" borderId="0" xfId="0" quotePrefix="1" applyFont="1" applyAlignment="1">
      <alignment horizontal="justify" vertical="center" wrapText="1"/>
    </xf>
    <xf numFmtId="0" fontId="3" fillId="0" borderId="0" xfId="0" applyFont="1" applyAlignment="1">
      <alignment horizontal="justify" vertical="center"/>
    </xf>
    <xf numFmtId="164" fontId="3" fillId="0" borderId="0" xfId="0" applyNumberFormat="1" applyFont="1" applyAlignment="1">
      <alignment horizontal="left"/>
    </xf>
    <xf numFmtId="0" fontId="3" fillId="0" borderId="0" xfId="0" applyFont="1" applyAlignment="1">
      <alignment horizontal="justify"/>
    </xf>
    <xf numFmtId="0" fontId="3" fillId="0" borderId="19" xfId="0" applyFont="1" applyBorder="1" applyAlignment="1">
      <alignment horizontal="justify" wrapText="1"/>
    </xf>
    <xf numFmtId="0" fontId="3" fillId="0" borderId="20" xfId="0" applyFont="1" applyBorder="1" applyAlignment="1">
      <alignment horizontal="justify" wrapText="1"/>
    </xf>
    <xf numFmtId="0" fontId="3" fillId="0" borderId="21" xfId="0" applyFont="1" applyBorder="1" applyAlignment="1">
      <alignment horizontal="justify" wrapText="1"/>
    </xf>
    <xf numFmtId="0" fontId="1" fillId="0" borderId="19" xfId="0" applyFont="1" applyBorder="1" applyAlignment="1">
      <alignment horizontal="justify"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1" xfId="0" applyFont="1" applyBorder="1" applyAlignment="1">
      <alignment horizontal="left" wrapText="1"/>
    </xf>
    <xf numFmtId="0" fontId="12" fillId="0" borderId="0" xfId="0" applyFont="1" applyAlignment="1">
      <alignment horizontal="left"/>
    </xf>
    <xf numFmtId="0" fontId="0" fillId="0" borderId="0" xfId="0" applyAlignment="1">
      <alignment horizontal="justify" wrapText="1"/>
    </xf>
    <xf numFmtId="0" fontId="0" fillId="0" borderId="22" xfId="0" applyBorder="1" applyAlignment="1">
      <alignment horizontal="justify" wrapText="1"/>
    </xf>
    <xf numFmtId="0" fontId="9" fillId="0" borderId="14" xfId="0" applyFont="1" applyBorder="1" applyAlignment="1">
      <alignment horizontal="center"/>
    </xf>
    <xf numFmtId="0" fontId="9" fillId="0" borderId="11" xfId="0" applyFont="1" applyBorder="1" applyAlignment="1">
      <alignment horizontal="center"/>
    </xf>
  </cellXfs>
  <cellStyles count="4">
    <cellStyle name="Comma" xfId="1" builtinId="3"/>
    <cellStyle name="Currency" xfId="3"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123825</xdr:rowOff>
    </xdr:from>
    <xdr:to>
      <xdr:col>2</xdr:col>
      <xdr:colOff>581025</xdr:colOff>
      <xdr:row>5</xdr:row>
      <xdr:rowOff>49306</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924050" y="304800"/>
          <a:ext cx="561975" cy="649381"/>
        </a:xfrm>
        <a:prstGeom prst="rect">
          <a:avLst/>
        </a:prstGeom>
        <a:noFill/>
        <a:ln w="9525">
          <a:noFill/>
          <a:miter lim="800000"/>
          <a:headEnd/>
          <a:tailEnd/>
        </a:ln>
      </xdr:spPr>
    </xdr:pic>
    <xdr:clientData/>
  </xdr:twoCellAnchor>
  <xdr:oneCellAnchor>
    <xdr:from>
      <xdr:col>2</xdr:col>
      <xdr:colOff>1095376</xdr:colOff>
      <xdr:row>2</xdr:row>
      <xdr:rowOff>38100</xdr:rowOff>
    </xdr:from>
    <xdr:ext cx="3219450" cy="352425"/>
    <xdr:sp macro="" textlink="">
      <xdr:nvSpPr>
        <xdr:cNvPr id="3" name="Rectangle 2">
          <a:extLst>
            <a:ext uri="{FF2B5EF4-FFF2-40B4-BE49-F238E27FC236}">
              <a16:creationId xmlns:a16="http://schemas.microsoft.com/office/drawing/2014/main" id="{00000000-0008-0000-0100-000003000000}"/>
            </a:ext>
          </a:extLst>
        </xdr:cNvPr>
        <xdr:cNvSpPr/>
      </xdr:nvSpPr>
      <xdr:spPr>
        <a:xfrm>
          <a:off x="3000376" y="400050"/>
          <a:ext cx="3219450" cy="352425"/>
        </a:xfrm>
        <a:prstGeom prst="rect">
          <a:avLst/>
        </a:prstGeom>
        <a:noFill/>
      </xdr:spPr>
      <xdr:txBody>
        <a:bodyPr wrap="none" lIns="91440" tIns="45720" rIns="91440" bIns="45720">
          <a:noAutofit/>
        </a:bodyPr>
        <a:lstStyle/>
        <a:p>
          <a:pPr algn="l"/>
          <a:r>
            <a:rPr lang="en-US" sz="1600" b="0" i="1" cap="none" spc="0">
              <a:ln w="10541" cmpd="sng">
                <a:solidFill>
                  <a:schemeClr val="tx1"/>
                </a:solidFill>
                <a:prstDash val="solid"/>
              </a:ln>
              <a:solidFill>
                <a:schemeClr val="accent1">
                  <a:lumMod val="50000"/>
                </a:schemeClr>
              </a:solidFill>
              <a:effectLst/>
            </a:rPr>
            <a:t>PB Credit Card Offer Letter</a:t>
          </a:r>
          <a:r>
            <a:rPr lang="en-US" sz="1600" b="0" i="1" cap="none" spc="0" baseline="0">
              <a:ln w="10541" cmpd="sng">
                <a:solidFill>
                  <a:schemeClr val="tx1"/>
                </a:solidFill>
                <a:prstDash val="solid"/>
              </a:ln>
              <a:solidFill>
                <a:schemeClr val="accent1">
                  <a:lumMod val="50000"/>
                </a:schemeClr>
              </a:solidFill>
              <a:effectLst/>
            </a:rPr>
            <a:t> Template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C6:F24"/>
  <sheetViews>
    <sheetView showGridLines="0" topLeftCell="A3" zoomScaleNormal="100" zoomScaleSheetLayoutView="100" workbookViewId="0">
      <selection activeCell="E18" sqref="E18"/>
    </sheetView>
  </sheetViews>
  <sheetFormatPr defaultColWidth="9.1796875" defaultRowHeight="14" x14ac:dyDescent="0.3"/>
  <cols>
    <col min="1" max="1" width="9.1796875" style="1"/>
    <col min="2" max="2" width="5" style="1" customWidth="1"/>
    <col min="3" max="3" width="24.81640625" style="1" bestFit="1" customWidth="1"/>
    <col min="4" max="4" width="3" style="1" customWidth="1"/>
    <col min="5" max="5" width="35" style="1" customWidth="1"/>
    <col min="6" max="6" width="29.7265625" style="1" bestFit="1" customWidth="1"/>
    <col min="7" max="7" width="12.453125" style="1" bestFit="1" customWidth="1"/>
    <col min="8" max="16384" width="9.1796875" style="1"/>
  </cols>
  <sheetData>
    <row r="6" spans="3:5" ht="14.5" thickBot="1" x14ac:dyDescent="0.35"/>
    <row r="7" spans="3:5" x14ac:dyDescent="0.3">
      <c r="C7" s="2" t="s">
        <v>1</v>
      </c>
      <c r="D7" s="3"/>
      <c r="E7" s="33" t="s">
        <v>2</v>
      </c>
    </row>
    <row r="8" spans="3:5" x14ac:dyDescent="0.3">
      <c r="C8" s="4" t="s">
        <v>7</v>
      </c>
      <c r="D8" s="5"/>
      <c r="E8" s="34" t="s">
        <v>10</v>
      </c>
    </row>
    <row r="9" spans="3:5" ht="14.5" thickBot="1" x14ac:dyDescent="0.35">
      <c r="C9" s="6" t="s">
        <v>8</v>
      </c>
      <c r="D9" s="7"/>
      <c r="E9" s="40" t="s">
        <v>9</v>
      </c>
    </row>
    <row r="10" spans="3:5" ht="14.5" thickBot="1" x14ac:dyDescent="0.35"/>
    <row r="11" spans="3:5" x14ac:dyDescent="0.3">
      <c r="C11" s="2" t="s">
        <v>11</v>
      </c>
      <c r="D11" s="3"/>
      <c r="E11" s="37" t="s">
        <v>12</v>
      </c>
    </row>
    <row r="12" spans="3:5" x14ac:dyDescent="0.3">
      <c r="C12" s="4"/>
      <c r="D12" s="5"/>
      <c r="E12" s="38" t="s">
        <v>13</v>
      </c>
    </row>
    <row r="13" spans="3:5" ht="14.5" thickBot="1" x14ac:dyDescent="0.35">
      <c r="C13" s="6"/>
      <c r="D13" s="7"/>
      <c r="E13" s="39" t="s">
        <v>14</v>
      </c>
    </row>
    <row r="14" spans="3:5" ht="14.5" thickBot="1" x14ac:dyDescent="0.35"/>
    <row r="15" spans="3:5" x14ac:dyDescent="0.3">
      <c r="C15" s="2" t="s">
        <v>19</v>
      </c>
      <c r="D15" s="3"/>
      <c r="E15" s="33" t="s">
        <v>21</v>
      </c>
    </row>
    <row r="16" spans="3:5" x14ac:dyDescent="0.3">
      <c r="C16" s="4" t="s">
        <v>25</v>
      </c>
      <c r="D16" s="5"/>
      <c r="E16" s="34" t="s">
        <v>27</v>
      </c>
    </row>
    <row r="17" spans="3:6" x14ac:dyDescent="0.3">
      <c r="C17" s="4" t="s">
        <v>79</v>
      </c>
      <c r="D17" s="5"/>
      <c r="E17" s="34" t="s">
        <v>156</v>
      </c>
    </row>
    <row r="18" spans="3:6" x14ac:dyDescent="0.3">
      <c r="C18" s="4" t="s">
        <v>28</v>
      </c>
      <c r="D18" s="5"/>
      <c r="E18" s="35">
        <v>1000000</v>
      </c>
    </row>
    <row r="19" spans="3:6" ht="14.5" thickBot="1" x14ac:dyDescent="0.35">
      <c r="C19" s="6" t="s">
        <v>65</v>
      </c>
      <c r="D19" s="7"/>
      <c r="E19" s="36"/>
      <c r="F19" s="32" t="str">
        <f>IF(AND(E17="Cash-backed",OR(E19="",E19=0)=TRUE),"Fill Collateral Value for Cashbacked",IF(AND(E19&lt;E22,E17="Cash-backed"),"Min Collateral cover of 120%",""))</f>
        <v/>
      </c>
    </row>
    <row r="20" spans="3:6" ht="14.5" thickBot="1" x14ac:dyDescent="0.35"/>
    <row r="21" spans="3:6" ht="14.5" x14ac:dyDescent="0.35">
      <c r="C21" s="2" t="s">
        <v>66</v>
      </c>
      <c r="D21" s="3"/>
      <c r="E21" s="30" t="str">
        <f>E15&amp;"-"&amp;E16</f>
        <v>Silver-NGN</v>
      </c>
    </row>
    <row r="22" spans="3:6" ht="14.5" thickBot="1" x14ac:dyDescent="0.35">
      <c r="C22" s="6" t="s">
        <v>67</v>
      </c>
      <c r="D22" s="7"/>
      <c r="E22" s="31" t="str">
        <f>IF(E17="Unsecured","",E18*1.2)</f>
        <v/>
      </c>
    </row>
    <row r="23" spans="3:6" ht="14.5" thickBot="1" x14ac:dyDescent="0.35">
      <c r="E23" s="79"/>
    </row>
    <row r="24" spans="3:6" ht="14.5" thickBot="1" x14ac:dyDescent="0.35">
      <c r="C24" s="80" t="s">
        <v>151</v>
      </c>
      <c r="D24" s="81"/>
      <c r="E24" s="82">
        <v>0.115</v>
      </c>
    </row>
  </sheetData>
  <sheetProtection algorithmName="SHA-512" hashValue="QtjIDcrdocCKUif8H7ibO4hxY0p0G0ueIFcRUulVTt82NN8Gvts6mrio72VVSy2fN6qKyrcxaeegUq9soZluGA==" saltValue="eqamdvBb0eLuePCoOaP4Sw==" spinCount="100000" sheet="1" selectLockedCells="1"/>
  <conditionalFormatting sqref="F19">
    <cfRule type="cellIs" dxfId="2" priority="1" operator="equal">
      <formula>"Fill Collateral Value for Cashbacked"</formula>
    </cfRule>
    <cfRule type="cellIs" dxfId="1" priority="2" operator="equal">
      <formula>"Min Collateral cover of 120%"</formula>
    </cfRule>
  </conditionalFormatting>
  <dataValidations count="5">
    <dataValidation type="list" allowBlank="1" showInputMessage="1" showErrorMessage="1" sqref="E7" xr:uid="{00000000-0002-0000-0100-000000000000}">
      <formula1>Title</formula1>
    </dataValidation>
    <dataValidation type="list" allowBlank="1" showInputMessage="1" showErrorMessage="1" sqref="E8" xr:uid="{00000000-0002-0000-0100-000001000000}">
      <formula1>"Male,Female"</formula1>
    </dataValidation>
    <dataValidation type="list" allowBlank="1" showInputMessage="1" showErrorMessage="1" sqref="E15" xr:uid="{00000000-0002-0000-0100-000002000000}">
      <formula1>Card_Type</formula1>
    </dataValidation>
    <dataValidation type="list" allowBlank="1" showInputMessage="1" showErrorMessage="1" sqref="E16" xr:uid="{00000000-0002-0000-0100-000003000000}">
      <formula1>"NGN,USD"</formula1>
    </dataValidation>
    <dataValidation type="list" allowBlank="1" showInputMessage="1" showErrorMessage="1" sqref="E17" xr:uid="{00000000-0002-0000-0100-000004000000}">
      <formula1>"Unsecured,Cash-backed"</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56CA-593B-418E-8958-455B87217B2C}">
  <sheetPr>
    <tabColor theme="6" tint="-0.249977111117893"/>
    <pageSetUpPr fitToPage="1"/>
  </sheetPr>
  <dimension ref="B3:O87"/>
  <sheetViews>
    <sheetView showGridLines="0" tabSelected="1" view="pageBreakPreview" topLeftCell="A37" zoomScaleNormal="100" zoomScaleSheetLayoutView="100" workbookViewId="0">
      <selection activeCell="E53" sqref="E53"/>
    </sheetView>
  </sheetViews>
  <sheetFormatPr defaultColWidth="8.7265625" defaultRowHeight="14" x14ac:dyDescent="0.3"/>
  <cols>
    <col min="1" max="4" width="8.7265625" style="44"/>
    <col min="5" max="5" width="9.7265625" style="44" bestFit="1" customWidth="1"/>
    <col min="6" max="6" width="8.7265625" style="44"/>
    <col min="7" max="7" width="1.453125" style="44" customWidth="1"/>
    <col min="8" max="8" width="8.81640625" style="44" bestFit="1" customWidth="1"/>
    <col min="9" max="13" width="8.7265625" style="44"/>
    <col min="14" max="14" width="0" style="44" hidden="1" customWidth="1"/>
    <col min="15" max="15" width="9.81640625" style="44" bestFit="1" customWidth="1"/>
    <col min="16" max="16384" width="8.7265625" style="44"/>
  </cols>
  <sheetData>
    <row r="3" spans="2:15" x14ac:dyDescent="0.3">
      <c r="B3" s="103" t="s">
        <v>94</v>
      </c>
      <c r="C3" s="103"/>
      <c r="D3" s="103"/>
      <c r="E3" s="103"/>
      <c r="F3" s="103"/>
      <c r="G3" s="103"/>
      <c r="H3" s="103"/>
      <c r="I3" s="103"/>
      <c r="J3" s="103"/>
      <c r="K3" s="103"/>
      <c r="L3" s="103"/>
    </row>
    <row r="4" spans="2:15" x14ac:dyDescent="0.3">
      <c r="B4" s="104" t="s">
        <v>95</v>
      </c>
      <c r="C4" s="104"/>
      <c r="D4" s="104"/>
      <c r="E4" s="104"/>
      <c r="F4" s="104"/>
      <c r="G4" s="104"/>
      <c r="H4" s="104"/>
      <c r="I4" s="104"/>
      <c r="J4" s="104"/>
      <c r="K4" s="104"/>
      <c r="L4" s="104"/>
    </row>
    <row r="6" spans="2:15" ht="29.5" customHeight="1" x14ac:dyDescent="0.3">
      <c r="B6" s="105" t="s">
        <v>96</v>
      </c>
      <c r="C6" s="106"/>
      <c r="D6" s="106"/>
      <c r="E6" s="106"/>
      <c r="F6" s="106"/>
      <c r="G6" s="106"/>
      <c r="H6" s="106"/>
      <c r="I6" s="106"/>
      <c r="J6" s="106"/>
      <c r="K6" s="106"/>
      <c r="L6" s="106"/>
    </row>
    <row r="8" spans="2:15" x14ac:dyDescent="0.3">
      <c r="B8" s="8" t="s">
        <v>97</v>
      </c>
      <c r="J8" s="107">
        <f ca="1">TODAY()</f>
        <v>44102</v>
      </c>
      <c r="K8" s="107"/>
      <c r="L8" s="107"/>
    </row>
    <row r="9" spans="2:15" ht="46" customHeight="1" x14ac:dyDescent="0.3">
      <c r="B9" s="105" t="s">
        <v>98</v>
      </c>
      <c r="C9" s="106"/>
      <c r="D9" s="106"/>
      <c r="E9" s="106"/>
      <c r="F9" s="106"/>
      <c r="G9" s="106"/>
      <c r="H9" s="106"/>
      <c r="I9" s="106"/>
      <c r="J9" s="106"/>
      <c r="K9" s="106"/>
      <c r="L9" s="106"/>
      <c r="O9" s="45"/>
    </row>
    <row r="11" spans="2:15" x14ac:dyDescent="0.3">
      <c r="B11" s="108" t="s">
        <v>99</v>
      </c>
      <c r="C11" s="109"/>
      <c r="D11" s="109"/>
      <c r="E11" s="109"/>
      <c r="F11" s="110"/>
      <c r="G11" s="46"/>
      <c r="H11" s="108" t="s">
        <v>100</v>
      </c>
      <c r="I11" s="109"/>
      <c r="J11" s="109"/>
      <c r="K11" s="109"/>
      <c r="L11" s="110"/>
    </row>
    <row r="12" spans="2:15" x14ac:dyDescent="0.3">
      <c r="B12" s="47"/>
      <c r="C12" s="46"/>
      <c r="D12" s="46"/>
      <c r="E12" s="46"/>
      <c r="F12" s="48"/>
      <c r="G12" s="46"/>
      <c r="H12" s="47"/>
      <c r="I12" s="46"/>
      <c r="J12" s="46"/>
      <c r="K12" s="46"/>
      <c r="L12" s="48"/>
    </row>
    <row r="13" spans="2:15" ht="14.15" customHeight="1" x14ac:dyDescent="0.3">
      <c r="B13" s="47" t="str">
        <f>"Loan Amount ("&amp;J13&amp;")"</f>
        <v>Loan Amount (NGN)</v>
      </c>
      <c r="C13" s="46"/>
      <c r="E13" s="85">
        <f>Input!E18</f>
        <v>1000000</v>
      </c>
      <c r="F13" s="111"/>
      <c r="G13" s="46"/>
      <c r="H13" s="112" t="s">
        <v>101</v>
      </c>
      <c r="I13" s="113"/>
      <c r="J13" s="49" t="str">
        <f>Input!E16</f>
        <v>NGN</v>
      </c>
      <c r="K13" s="85">
        <f>K34+E13</f>
        <v>1910000</v>
      </c>
      <c r="L13" s="86"/>
    </row>
    <row r="14" spans="2:15" x14ac:dyDescent="0.3">
      <c r="B14" s="47"/>
      <c r="C14" s="46"/>
      <c r="D14" s="46"/>
      <c r="E14" s="46"/>
      <c r="F14" s="48"/>
      <c r="G14" s="46"/>
      <c r="H14" s="112"/>
      <c r="I14" s="113"/>
      <c r="J14" s="50"/>
      <c r="K14" s="46"/>
      <c r="L14" s="48"/>
      <c r="N14" s="51"/>
      <c r="O14" s="52"/>
    </row>
    <row r="15" spans="2:15" x14ac:dyDescent="0.3">
      <c r="B15" s="47" t="s">
        <v>31</v>
      </c>
      <c r="C15" s="46"/>
      <c r="D15" s="46"/>
      <c r="E15" s="46">
        <v>36</v>
      </c>
      <c r="F15" s="48" t="s">
        <v>102</v>
      </c>
      <c r="G15" s="46"/>
      <c r="H15" s="47"/>
      <c r="I15" s="46"/>
      <c r="J15" s="46"/>
      <c r="K15" s="46"/>
      <c r="L15" s="48"/>
    </row>
    <row r="16" spans="2:15" ht="14.15" customHeight="1" x14ac:dyDescent="0.3">
      <c r="B16" s="47"/>
      <c r="C16" s="46"/>
      <c r="D16" s="46"/>
      <c r="E16" s="46"/>
      <c r="F16" s="48"/>
      <c r="G16" s="46"/>
      <c r="H16" s="112" t="str">
        <f>"This means you will pay back "&amp;J13&amp;TEXT(K13/E13*1000,"_(* #,##0.00_)")&amp;" for every "&amp;J13&amp;"1,000 borrowed"</f>
        <v>This means you will pay back NGN 1,910.00  for every NGN1,000 borrowed</v>
      </c>
      <c r="I16" s="113"/>
      <c r="J16" s="113"/>
      <c r="K16" s="113"/>
      <c r="L16" s="114"/>
      <c r="N16" s="51"/>
    </row>
    <row r="17" spans="2:15" x14ac:dyDescent="0.3">
      <c r="B17" s="47" t="s">
        <v>103</v>
      </c>
      <c r="C17" s="46"/>
      <c r="D17" s="46"/>
      <c r="E17" s="53">
        <f>VLOOKUP(J13,Feeds!F7:G8,2,0)</f>
        <v>0.3</v>
      </c>
      <c r="F17" s="48" t="s">
        <v>104</v>
      </c>
      <c r="G17" s="46"/>
      <c r="H17" s="112"/>
      <c r="I17" s="113"/>
      <c r="J17" s="113"/>
      <c r="K17" s="113"/>
      <c r="L17" s="114"/>
      <c r="O17" s="51"/>
    </row>
    <row r="18" spans="2:15" x14ac:dyDescent="0.3">
      <c r="B18" s="47"/>
      <c r="C18" s="46"/>
      <c r="D18" s="46"/>
      <c r="E18" s="46"/>
      <c r="F18" s="48"/>
      <c r="G18" s="46"/>
      <c r="H18" s="47"/>
      <c r="I18" s="46"/>
      <c r="J18" s="46"/>
      <c r="K18" s="46"/>
      <c r="L18" s="48"/>
      <c r="O18" s="51"/>
    </row>
    <row r="19" spans="2:15" x14ac:dyDescent="0.3">
      <c r="B19" s="47" t="s">
        <v>105</v>
      </c>
      <c r="C19" s="46" t="s">
        <v>157</v>
      </c>
      <c r="D19" s="46"/>
      <c r="E19" s="46"/>
      <c r="F19" s="48" t="str">
        <f>IF(Input!E17="Unsecured","No","Yes")</f>
        <v>No</v>
      </c>
      <c r="G19" s="46"/>
      <c r="H19" s="47" t="s">
        <v>106</v>
      </c>
      <c r="I19" s="46"/>
      <c r="J19" s="46"/>
      <c r="K19" s="46"/>
      <c r="L19" s="54">
        <f>(K34/E13)*(12/E15)</f>
        <v>0.30333333333333334</v>
      </c>
      <c r="M19" s="52"/>
      <c r="N19" s="52">
        <f>(2*12*K34)/(E13*(E15+1))</f>
        <v>0.59027027027027024</v>
      </c>
    </row>
    <row r="20" spans="2:15" x14ac:dyDescent="0.3">
      <c r="B20" s="47"/>
      <c r="C20" s="46"/>
      <c r="D20" s="46"/>
      <c r="E20" s="46"/>
      <c r="F20" s="48"/>
      <c r="G20" s="46"/>
      <c r="H20" s="47"/>
      <c r="I20" s="46"/>
      <c r="J20" s="46"/>
      <c r="K20" s="46"/>
      <c r="L20" s="48"/>
      <c r="N20" s="52">
        <f>(K34/E13)*(12/E15)</f>
        <v>0.30333333333333334</v>
      </c>
    </row>
    <row r="21" spans="2:15" x14ac:dyDescent="0.3">
      <c r="B21" s="47"/>
      <c r="C21" s="46"/>
      <c r="D21" s="46"/>
      <c r="E21" s="46"/>
      <c r="F21" s="48"/>
      <c r="G21" s="46"/>
      <c r="H21" s="115" t="s">
        <v>107</v>
      </c>
      <c r="I21" s="116"/>
      <c r="J21" s="116"/>
      <c r="K21" s="116"/>
      <c r="L21" s="117"/>
    </row>
    <row r="22" spans="2:15" x14ac:dyDescent="0.3">
      <c r="B22" s="47"/>
      <c r="C22" s="46"/>
      <c r="D22" s="46"/>
      <c r="E22" s="46"/>
      <c r="F22" s="48"/>
      <c r="G22" s="46"/>
      <c r="H22" s="115"/>
      <c r="I22" s="116"/>
      <c r="J22" s="116"/>
      <c r="K22" s="116"/>
      <c r="L22" s="117"/>
    </row>
    <row r="23" spans="2:15" x14ac:dyDescent="0.3">
      <c r="B23" s="47"/>
      <c r="C23" s="46"/>
      <c r="D23" s="46"/>
      <c r="E23" s="46"/>
      <c r="F23" s="48"/>
      <c r="G23" s="46"/>
      <c r="H23" s="115"/>
      <c r="I23" s="116"/>
      <c r="J23" s="116"/>
      <c r="K23" s="116"/>
      <c r="L23" s="117"/>
    </row>
    <row r="24" spans="2:15" x14ac:dyDescent="0.3">
      <c r="B24" s="55"/>
      <c r="C24" s="56"/>
      <c r="D24" s="56"/>
      <c r="E24" s="56"/>
      <c r="F24" s="57"/>
      <c r="G24" s="46"/>
      <c r="H24" s="118"/>
      <c r="I24" s="119"/>
      <c r="J24" s="119"/>
      <c r="K24" s="119"/>
      <c r="L24" s="120"/>
    </row>
    <row r="26" spans="2:15" x14ac:dyDescent="0.3">
      <c r="B26" s="96" t="s">
        <v>108</v>
      </c>
      <c r="C26" s="96"/>
      <c r="D26" s="96"/>
      <c r="E26" s="96"/>
      <c r="F26" s="96"/>
      <c r="G26" s="96"/>
      <c r="H26" s="96"/>
      <c r="I26" s="96"/>
      <c r="J26" s="96"/>
      <c r="K26" s="96"/>
      <c r="L26" s="96"/>
    </row>
    <row r="27" spans="2:15" x14ac:dyDescent="0.3">
      <c r="B27" s="44" t="s">
        <v>109</v>
      </c>
      <c r="J27" s="58" t="str">
        <f>J13</f>
        <v>NGN</v>
      </c>
      <c r="K27" s="94">
        <f>E13</f>
        <v>1000000</v>
      </c>
      <c r="L27" s="94"/>
    </row>
    <row r="28" spans="2:15" x14ac:dyDescent="0.3">
      <c r="B28" s="59" t="s">
        <v>110</v>
      </c>
      <c r="C28" s="59"/>
      <c r="D28" s="59"/>
      <c r="E28" s="59"/>
      <c r="F28" s="59"/>
      <c r="G28" s="59"/>
      <c r="H28" s="59"/>
      <c r="I28" s="59"/>
      <c r="J28" s="60"/>
      <c r="K28" s="60"/>
      <c r="L28" s="61">
        <f>E17</f>
        <v>0.3</v>
      </c>
    </row>
    <row r="29" spans="2:15" x14ac:dyDescent="0.3">
      <c r="B29" s="59" t="s">
        <v>111</v>
      </c>
      <c r="C29" s="59"/>
      <c r="D29" s="59"/>
      <c r="E29" s="59"/>
      <c r="F29" s="59"/>
      <c r="G29" s="59"/>
      <c r="H29" s="59"/>
      <c r="I29" s="59"/>
      <c r="J29" s="60"/>
      <c r="K29" s="60"/>
      <c r="L29" s="60"/>
    </row>
    <row r="30" spans="2:15" x14ac:dyDescent="0.3">
      <c r="B30" s="44" t="s">
        <v>112</v>
      </c>
      <c r="J30" s="58" t="str">
        <f>J27</f>
        <v>NGN</v>
      </c>
      <c r="K30" s="94">
        <f>E13*E17*E15/12</f>
        <v>900000</v>
      </c>
      <c r="L30" s="94"/>
    </row>
    <row r="31" spans="2:15" x14ac:dyDescent="0.3">
      <c r="B31" s="44" t="s">
        <v>113</v>
      </c>
      <c r="J31" s="62"/>
      <c r="K31" s="62"/>
      <c r="L31" s="62"/>
    </row>
    <row r="32" spans="2:15" x14ac:dyDescent="0.3">
      <c r="B32" s="59" t="s">
        <v>114</v>
      </c>
      <c r="C32" s="59"/>
      <c r="D32" s="59"/>
      <c r="E32" s="59"/>
      <c r="F32" s="59"/>
      <c r="G32" s="59"/>
      <c r="H32" s="59"/>
      <c r="I32" s="59"/>
      <c r="J32" s="63" t="str">
        <f>J30</f>
        <v>NGN</v>
      </c>
      <c r="K32" s="95">
        <f>E13*1%</f>
        <v>10000</v>
      </c>
      <c r="L32" s="95"/>
    </row>
    <row r="33" spans="2:12" x14ac:dyDescent="0.3">
      <c r="B33" s="59" t="s">
        <v>115</v>
      </c>
      <c r="C33" s="59"/>
      <c r="D33" s="59"/>
      <c r="E33" s="59"/>
      <c r="F33" s="59"/>
      <c r="G33" s="59"/>
      <c r="H33" s="59"/>
      <c r="I33" s="59"/>
      <c r="J33" s="60"/>
      <c r="K33" s="60"/>
      <c r="L33" s="60"/>
    </row>
    <row r="34" spans="2:12" x14ac:dyDescent="0.3">
      <c r="B34" s="44" t="s">
        <v>116</v>
      </c>
      <c r="J34" s="58" t="str">
        <f>J32</f>
        <v>NGN</v>
      </c>
      <c r="K34" s="94">
        <f>K32+K30</f>
        <v>910000</v>
      </c>
      <c r="L34" s="94"/>
    </row>
    <row r="35" spans="2:12" x14ac:dyDescent="0.3">
      <c r="B35" s="44" t="s">
        <v>117</v>
      </c>
    </row>
    <row r="37" spans="2:12" x14ac:dyDescent="0.3">
      <c r="B37" s="96" t="s">
        <v>118</v>
      </c>
      <c r="C37" s="96"/>
      <c r="D37" s="96"/>
      <c r="E37" s="96"/>
      <c r="F37" s="96"/>
      <c r="G37" s="96"/>
      <c r="H37" s="96"/>
      <c r="I37" s="96"/>
      <c r="J37" s="96"/>
      <c r="K37" s="96"/>
      <c r="L37" s="96"/>
    </row>
    <row r="38" spans="2:12" x14ac:dyDescent="0.3">
      <c r="B38" s="44" t="s">
        <v>119</v>
      </c>
      <c r="J38" s="97" t="str">
        <f>J34&amp;TEXT(E13*10%,"_(* #,##0.00_)")&amp;" monthly for tenor of loan"</f>
        <v>NGN 100,000.00  monthly for tenor of loan</v>
      </c>
      <c r="K38" s="97"/>
      <c r="L38" s="97"/>
    </row>
    <row r="39" spans="2:12" x14ac:dyDescent="0.3">
      <c r="B39" s="44" t="s">
        <v>120</v>
      </c>
      <c r="J39" s="97"/>
      <c r="K39" s="97"/>
      <c r="L39" s="97"/>
    </row>
    <row r="40" spans="2:12" ht="14.5" customHeight="1" x14ac:dyDescent="0.3">
      <c r="B40" s="59" t="s">
        <v>121</v>
      </c>
      <c r="C40" s="59"/>
      <c r="D40" s="59"/>
      <c r="E40" s="59"/>
      <c r="F40" s="59"/>
      <c r="G40" s="59"/>
      <c r="H40" s="59"/>
      <c r="I40" s="59"/>
      <c r="J40" s="98">
        <f ca="1">EOMONTH(TODAY(),0)+25</f>
        <v>44129</v>
      </c>
      <c r="K40" s="98"/>
      <c r="L40" s="98"/>
    </row>
    <row r="41" spans="2:12" ht="14.15" customHeight="1" x14ac:dyDescent="0.3">
      <c r="B41" s="59" t="s">
        <v>122</v>
      </c>
      <c r="C41" s="59"/>
      <c r="D41" s="59"/>
      <c r="E41" s="59"/>
      <c r="F41" s="59"/>
      <c r="G41" s="59"/>
      <c r="H41" s="59"/>
      <c r="I41" s="99" t="str">
        <f>25&amp;" day of each month for the tenor of loan after the first repayment period."</f>
        <v>25 day of each month for the tenor of loan after the first repayment period.</v>
      </c>
      <c r="J41" s="99"/>
      <c r="K41" s="99"/>
      <c r="L41" s="99"/>
    </row>
    <row r="42" spans="2:12" x14ac:dyDescent="0.3">
      <c r="B42" s="59"/>
      <c r="C42" s="59"/>
      <c r="D42" s="59"/>
      <c r="E42" s="59"/>
      <c r="F42" s="59"/>
      <c r="G42" s="59"/>
      <c r="H42" s="59"/>
      <c r="I42" s="99"/>
      <c r="J42" s="99"/>
      <c r="K42" s="99"/>
      <c r="L42" s="99"/>
    </row>
    <row r="43" spans="2:12" x14ac:dyDescent="0.3">
      <c r="B43" s="44" t="s">
        <v>123</v>
      </c>
      <c r="J43" s="44">
        <f>E15</f>
        <v>36</v>
      </c>
    </row>
    <row r="45" spans="2:12" ht="27" customHeight="1" x14ac:dyDescent="0.3">
      <c r="B45" s="91" t="s">
        <v>124</v>
      </c>
      <c r="C45" s="91"/>
      <c r="D45" s="91"/>
      <c r="E45" s="91"/>
      <c r="F45" s="91"/>
      <c r="G45" s="91"/>
      <c r="H45" s="91"/>
      <c r="I45" s="91"/>
      <c r="J45" s="91"/>
      <c r="K45" s="91"/>
      <c r="L45" s="91"/>
    </row>
    <row r="47" spans="2:12" x14ac:dyDescent="0.3">
      <c r="B47" s="8" t="s">
        <v>125</v>
      </c>
    </row>
    <row r="49" spans="2:12" x14ac:dyDescent="0.3">
      <c r="B49" s="100" t="s">
        <v>126</v>
      </c>
      <c r="C49" s="101"/>
      <c r="D49" s="101"/>
      <c r="E49" s="101"/>
      <c r="F49" s="102"/>
      <c r="G49" s="46"/>
      <c r="H49" s="100" t="s">
        <v>127</v>
      </c>
      <c r="I49" s="101"/>
      <c r="J49" s="101"/>
      <c r="K49" s="101"/>
      <c r="L49" s="102"/>
    </row>
    <row r="50" spans="2:12" x14ac:dyDescent="0.3">
      <c r="B50" s="47" t="s">
        <v>128</v>
      </c>
      <c r="C50" s="46"/>
      <c r="D50" s="46"/>
      <c r="E50" s="46"/>
      <c r="F50" s="48"/>
      <c r="G50" s="46"/>
      <c r="H50" s="47" t="s">
        <v>129</v>
      </c>
      <c r="I50" s="46"/>
      <c r="J50" s="46"/>
      <c r="K50" s="46"/>
      <c r="L50" s="48"/>
    </row>
    <row r="51" spans="2:12" x14ac:dyDescent="0.3">
      <c r="B51" s="47"/>
      <c r="C51" s="46"/>
      <c r="E51" s="64"/>
      <c r="F51" s="65"/>
      <c r="G51" s="46"/>
      <c r="H51" s="66"/>
      <c r="I51" s="50"/>
      <c r="J51" s="67"/>
      <c r="K51" s="64"/>
      <c r="L51" s="68"/>
    </row>
    <row r="52" spans="2:12" x14ac:dyDescent="0.3">
      <c r="B52" s="47" t="str">
        <f>"(1) Management Fee ("&amp;J27&amp;")"</f>
        <v>(1) Management Fee (NGN)</v>
      </c>
      <c r="C52" s="46"/>
      <c r="D52" s="46"/>
      <c r="E52" s="85">
        <f>E13*1%</f>
        <v>10000</v>
      </c>
      <c r="F52" s="86"/>
      <c r="G52" s="46"/>
      <c r="H52" s="92" t="s">
        <v>130</v>
      </c>
      <c r="I52" s="93"/>
      <c r="J52" s="93"/>
      <c r="K52" s="85">
        <v>0</v>
      </c>
      <c r="L52" s="86"/>
    </row>
    <row r="53" spans="2:12" x14ac:dyDescent="0.3">
      <c r="B53" s="47"/>
      <c r="C53" s="46"/>
      <c r="D53" s="46"/>
      <c r="E53" s="46"/>
      <c r="F53" s="48"/>
      <c r="G53" s="46"/>
      <c r="H53" s="47"/>
      <c r="I53" s="46"/>
      <c r="J53" s="46"/>
      <c r="K53" s="46"/>
      <c r="L53" s="48"/>
    </row>
    <row r="54" spans="2:12" x14ac:dyDescent="0.3">
      <c r="B54" s="47"/>
      <c r="C54" s="46"/>
      <c r="D54" s="46"/>
      <c r="E54" s="46"/>
      <c r="F54" s="48"/>
      <c r="G54" s="46"/>
      <c r="H54" s="66"/>
      <c r="I54" s="50"/>
      <c r="J54" s="50"/>
      <c r="K54" s="50"/>
      <c r="L54" s="69"/>
    </row>
    <row r="55" spans="2:12" x14ac:dyDescent="0.3">
      <c r="B55" s="47" t="s">
        <v>131</v>
      </c>
      <c r="C55" s="46"/>
      <c r="D55" s="70" t="str">
        <f>J34</f>
        <v>NGN</v>
      </c>
      <c r="E55" s="85">
        <f>E52</f>
        <v>10000</v>
      </c>
      <c r="F55" s="86"/>
      <c r="G55" s="46"/>
      <c r="H55" s="47" t="s">
        <v>132</v>
      </c>
      <c r="I55" s="50"/>
      <c r="J55" s="67" t="str">
        <f>J34</f>
        <v>NGN</v>
      </c>
      <c r="K55" s="85">
        <f>K52</f>
        <v>0</v>
      </c>
      <c r="L55" s="86"/>
    </row>
    <row r="56" spans="2:12" x14ac:dyDescent="0.3">
      <c r="B56" s="47"/>
      <c r="C56" s="46"/>
      <c r="D56" s="46"/>
      <c r="E56" s="46"/>
      <c r="F56" s="48"/>
      <c r="G56" s="46"/>
      <c r="H56" s="47"/>
      <c r="I56" s="46"/>
      <c r="J56" s="46"/>
      <c r="K56" s="46"/>
      <c r="L56" s="48"/>
    </row>
    <row r="57" spans="2:12" x14ac:dyDescent="0.3">
      <c r="B57" s="71" t="s">
        <v>133</v>
      </c>
      <c r="C57" s="46"/>
      <c r="D57" s="46"/>
      <c r="E57" s="85">
        <f>E55+K55</f>
        <v>10000</v>
      </c>
      <c r="F57" s="86"/>
      <c r="G57" s="46"/>
      <c r="H57" s="47"/>
      <c r="I57" s="46"/>
      <c r="J57" s="46"/>
      <c r="K57" s="46"/>
      <c r="L57" s="54"/>
    </row>
    <row r="58" spans="2:12" x14ac:dyDescent="0.3">
      <c r="B58" s="55"/>
      <c r="C58" s="56"/>
      <c r="D58" s="56"/>
      <c r="E58" s="56"/>
      <c r="F58" s="57"/>
      <c r="G58" s="46"/>
      <c r="H58" s="72"/>
      <c r="I58" s="73"/>
      <c r="J58" s="73"/>
      <c r="K58" s="73"/>
      <c r="L58" s="74"/>
    </row>
    <row r="60" spans="2:12" x14ac:dyDescent="0.3">
      <c r="B60" s="87" t="s">
        <v>134</v>
      </c>
      <c r="C60" s="87"/>
      <c r="D60" s="87"/>
      <c r="E60" s="87"/>
      <c r="F60" s="87"/>
      <c r="G60" s="87"/>
      <c r="H60" s="87"/>
      <c r="I60" s="87"/>
      <c r="J60" s="87"/>
      <c r="K60" s="87"/>
      <c r="L60" s="87"/>
    </row>
    <row r="61" spans="2:12" x14ac:dyDescent="0.3">
      <c r="B61" s="88" t="s">
        <v>135</v>
      </c>
      <c r="C61" s="88"/>
      <c r="D61" s="88"/>
      <c r="E61" s="88"/>
      <c r="F61" s="88"/>
      <c r="G61" s="88"/>
      <c r="H61" s="88"/>
      <c r="I61" s="88"/>
      <c r="J61" s="88"/>
      <c r="K61" s="88"/>
      <c r="L61" s="88"/>
    </row>
    <row r="62" spans="2:12" x14ac:dyDescent="0.3">
      <c r="B62" s="88"/>
      <c r="C62" s="88"/>
      <c r="D62" s="88"/>
      <c r="E62" s="88"/>
      <c r="F62" s="88"/>
      <c r="G62" s="88"/>
      <c r="H62" s="88"/>
      <c r="I62" s="88"/>
      <c r="J62" s="88"/>
      <c r="K62" s="88"/>
      <c r="L62" s="88"/>
    </row>
    <row r="63" spans="2:12" ht="4.5" customHeight="1" x14ac:dyDescent="0.3"/>
    <row r="64" spans="2:12" x14ac:dyDescent="0.3">
      <c r="B64" s="89" t="s">
        <v>136</v>
      </c>
      <c r="C64" s="88"/>
      <c r="D64" s="88"/>
      <c r="E64" s="88"/>
      <c r="F64" s="88"/>
      <c r="G64" s="88"/>
      <c r="H64" s="88"/>
      <c r="I64" s="88"/>
      <c r="J64" s="88"/>
      <c r="K64" s="88"/>
      <c r="L64" s="88"/>
    </row>
    <row r="65" spans="2:12" x14ac:dyDescent="0.3">
      <c r="B65" s="88"/>
      <c r="C65" s="88"/>
      <c r="D65" s="88"/>
      <c r="E65" s="88"/>
      <c r="F65" s="88"/>
      <c r="G65" s="88"/>
      <c r="H65" s="88"/>
      <c r="I65" s="88"/>
      <c r="J65" s="88"/>
      <c r="K65" s="88"/>
      <c r="L65" s="88"/>
    </row>
    <row r="66" spans="2:12" ht="4.5" customHeight="1" x14ac:dyDescent="0.3"/>
    <row r="67" spans="2:12" ht="14.15" customHeight="1" x14ac:dyDescent="0.3">
      <c r="B67" s="75" t="s">
        <v>137</v>
      </c>
      <c r="C67" s="76"/>
      <c r="D67" s="76"/>
      <c r="E67" s="76"/>
      <c r="F67" s="76"/>
      <c r="G67" s="76"/>
      <c r="H67" s="76"/>
      <c r="I67" s="76"/>
      <c r="J67" s="76"/>
      <c r="K67" s="76"/>
      <c r="L67" s="76"/>
    </row>
    <row r="68" spans="2:12" ht="4.5" customHeight="1" x14ac:dyDescent="0.3"/>
    <row r="69" spans="2:12" x14ac:dyDescent="0.3">
      <c r="B69" s="89" t="s">
        <v>138</v>
      </c>
      <c r="C69" s="88"/>
      <c r="D69" s="88"/>
      <c r="E69" s="88"/>
      <c r="F69" s="88"/>
      <c r="G69" s="88"/>
      <c r="H69" s="88"/>
      <c r="I69" s="88"/>
      <c r="J69" s="88"/>
      <c r="K69" s="88"/>
      <c r="L69" s="88"/>
    </row>
    <row r="70" spans="2:12" x14ac:dyDescent="0.3">
      <c r="B70" s="88"/>
      <c r="C70" s="88"/>
      <c r="D70" s="88"/>
      <c r="E70" s="88"/>
      <c r="F70" s="88"/>
      <c r="G70" s="88"/>
      <c r="H70" s="88"/>
      <c r="I70" s="88"/>
      <c r="J70" s="88"/>
      <c r="K70" s="88"/>
      <c r="L70" s="88"/>
    </row>
    <row r="72" spans="2:12" x14ac:dyDescent="0.3">
      <c r="B72" s="90" t="s">
        <v>139</v>
      </c>
      <c r="C72" s="90"/>
      <c r="D72" s="90"/>
      <c r="E72" s="90"/>
      <c r="F72" s="90"/>
      <c r="G72" s="90"/>
      <c r="H72" s="90"/>
      <c r="I72" s="90"/>
      <c r="J72" s="90"/>
      <c r="K72" s="90"/>
      <c r="L72" s="90"/>
    </row>
    <row r="73" spans="2:12" x14ac:dyDescent="0.3">
      <c r="B73" s="44" t="s">
        <v>140</v>
      </c>
    </row>
    <row r="74" spans="2:12" x14ac:dyDescent="0.3">
      <c r="B74" s="59" t="s">
        <v>153</v>
      </c>
      <c r="C74" s="59"/>
      <c r="D74" s="59"/>
      <c r="E74" s="59"/>
      <c r="F74" s="59" t="s">
        <v>141</v>
      </c>
      <c r="G74" s="59"/>
      <c r="H74" s="59"/>
      <c r="I74" s="59"/>
      <c r="J74" s="59"/>
      <c r="K74" s="59"/>
      <c r="L74" s="59"/>
    </row>
    <row r="75" spans="2:12" x14ac:dyDescent="0.3">
      <c r="B75" s="59" t="s">
        <v>142</v>
      </c>
      <c r="C75" s="59"/>
      <c r="D75" s="59"/>
      <c r="E75" s="59"/>
      <c r="F75" s="59"/>
      <c r="G75" s="59"/>
      <c r="H75" s="59"/>
      <c r="I75" s="59"/>
      <c r="J75" s="59"/>
      <c r="K75" s="59"/>
      <c r="L75" s="59"/>
    </row>
    <row r="77" spans="2:12" x14ac:dyDescent="0.3">
      <c r="B77" s="91" t="s">
        <v>143</v>
      </c>
      <c r="C77" s="91"/>
      <c r="D77" s="91"/>
      <c r="E77" s="91"/>
      <c r="F77" s="91"/>
      <c r="G77" s="91"/>
      <c r="H77" s="91"/>
      <c r="I77" s="91"/>
      <c r="J77" s="91"/>
      <c r="K77" s="91"/>
      <c r="L77" s="91"/>
    </row>
    <row r="78" spans="2:12" x14ac:dyDescent="0.3">
      <c r="B78" s="91"/>
      <c r="C78" s="91"/>
      <c r="D78" s="91"/>
      <c r="E78" s="91"/>
      <c r="F78" s="91"/>
      <c r="G78" s="91"/>
      <c r="H78" s="91"/>
      <c r="I78" s="91"/>
      <c r="J78" s="91"/>
      <c r="K78" s="91"/>
      <c r="L78" s="91"/>
    </row>
    <row r="79" spans="2:12" x14ac:dyDescent="0.3">
      <c r="B79" s="91"/>
      <c r="C79" s="91"/>
      <c r="D79" s="91"/>
      <c r="E79" s="91"/>
      <c r="F79" s="91"/>
      <c r="G79" s="91"/>
      <c r="H79" s="91"/>
      <c r="I79" s="91"/>
      <c r="J79" s="91"/>
      <c r="K79" s="91"/>
      <c r="L79" s="91"/>
    </row>
    <row r="82" spans="2:12" x14ac:dyDescent="0.3">
      <c r="B82" s="44" t="s">
        <v>144</v>
      </c>
      <c r="E82" s="84" t="str">
        <f>Input!E9</f>
        <v>Adesola Uche Musa</v>
      </c>
      <c r="F82" s="84"/>
      <c r="G82" s="84"/>
      <c r="H82" s="84"/>
      <c r="I82" s="84"/>
      <c r="J82" s="84"/>
      <c r="K82" s="84"/>
      <c r="L82" s="84"/>
    </row>
    <row r="84" spans="2:12" x14ac:dyDescent="0.3">
      <c r="B84" s="44" t="s">
        <v>145</v>
      </c>
      <c r="E84" s="84"/>
      <c r="F84" s="84"/>
      <c r="G84" s="84"/>
      <c r="H84" s="84"/>
      <c r="I84" s="84"/>
      <c r="J84" s="84"/>
      <c r="K84" s="84"/>
      <c r="L84" s="84"/>
    </row>
    <row r="87" spans="2:12" x14ac:dyDescent="0.3">
      <c r="B87" s="44" t="s">
        <v>87</v>
      </c>
      <c r="E87" s="84"/>
      <c r="F87" s="84"/>
      <c r="G87" s="84"/>
      <c r="H87" s="84"/>
      <c r="I87" s="84"/>
      <c r="J87" s="84"/>
      <c r="K87" s="84"/>
      <c r="L87" s="84"/>
    </row>
  </sheetData>
  <sheetProtection selectLockedCells="1"/>
  <mergeCells count="39">
    <mergeCell ref="B26:L26"/>
    <mergeCell ref="B3:L3"/>
    <mergeCell ref="B4:L4"/>
    <mergeCell ref="B6:L6"/>
    <mergeCell ref="J8:L8"/>
    <mergeCell ref="B9:L9"/>
    <mergeCell ref="B11:F11"/>
    <mergeCell ref="H11:L11"/>
    <mergeCell ref="E13:F13"/>
    <mergeCell ref="H13:I14"/>
    <mergeCell ref="K13:L13"/>
    <mergeCell ref="H16:L17"/>
    <mergeCell ref="H21:L24"/>
    <mergeCell ref="E52:F52"/>
    <mergeCell ref="H52:J52"/>
    <mergeCell ref="K52:L52"/>
    <mergeCell ref="K27:L27"/>
    <mergeCell ref="K30:L30"/>
    <mergeCell ref="K32:L32"/>
    <mergeCell ref="K34:L34"/>
    <mergeCell ref="B37:L37"/>
    <mergeCell ref="J38:L39"/>
    <mergeCell ref="J40:L40"/>
    <mergeCell ref="I41:L42"/>
    <mergeCell ref="B45:L45"/>
    <mergeCell ref="B49:F49"/>
    <mergeCell ref="H49:L49"/>
    <mergeCell ref="E87:L87"/>
    <mergeCell ref="E55:F55"/>
    <mergeCell ref="K55:L55"/>
    <mergeCell ref="E57:F57"/>
    <mergeCell ref="B60:L60"/>
    <mergeCell ref="B61:L62"/>
    <mergeCell ref="B64:L65"/>
    <mergeCell ref="B69:L70"/>
    <mergeCell ref="B72:L72"/>
    <mergeCell ref="B77:L79"/>
    <mergeCell ref="E82:L82"/>
    <mergeCell ref="E84:L84"/>
  </mergeCells>
  <pageMargins left="0.7" right="0.7" top="0.75" bottom="0.75" header="0.3" footer="0.3"/>
  <pageSetup scale="92" fitToHeight="0" orientation="portrait" r:id="rId1"/>
  <headerFooter>
    <oddFooter>&amp;LKey Facts Statement&amp;RPage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4:K73"/>
  <sheetViews>
    <sheetView showGridLines="0" zoomScaleNormal="100" zoomScaleSheetLayoutView="100" workbookViewId="0">
      <selection activeCell="B41" sqref="B41:E41"/>
    </sheetView>
  </sheetViews>
  <sheetFormatPr defaultColWidth="9.1796875" defaultRowHeight="14" x14ac:dyDescent="0.3"/>
  <cols>
    <col min="1" max="1" width="9.1796875" style="1"/>
    <col min="2" max="2" width="9.7265625" style="1" bestFit="1" customWidth="1"/>
    <col min="3" max="4" width="9.1796875" style="1"/>
    <col min="5" max="5" width="28" style="1" customWidth="1"/>
    <col min="6" max="10" width="9.1796875" style="1"/>
    <col min="11" max="11" width="6.453125" style="1" bestFit="1" customWidth="1"/>
    <col min="12" max="16384" width="9.1796875" style="1"/>
  </cols>
  <sheetData>
    <row r="4" spans="2:11" x14ac:dyDescent="0.3">
      <c r="E4" s="121" t="str">
        <f>IF(Input!E17="Cash-backed","Print Cash-backed Offer Letter","")</f>
        <v/>
      </c>
      <c r="F4" s="121"/>
      <c r="G4" s="121"/>
      <c r="H4" s="121"/>
      <c r="I4" s="121"/>
      <c r="J4" s="121"/>
    </row>
    <row r="7" spans="2:11" x14ac:dyDescent="0.3">
      <c r="B7" s="124">
        <f ca="1">TODAY()</f>
        <v>44102</v>
      </c>
      <c r="C7" s="124"/>
      <c r="D7" s="124"/>
      <c r="E7" s="124"/>
      <c r="K7" s="1" t="s">
        <v>0</v>
      </c>
    </row>
    <row r="9" spans="2:11" x14ac:dyDescent="0.3">
      <c r="B9" s="1" t="str">
        <f>Input!E7&amp;" "&amp;Input!E9</f>
        <v>Mr Adesola Uche Musa</v>
      </c>
    </row>
    <row r="10" spans="2:11" x14ac:dyDescent="0.3">
      <c r="B10" s="1" t="str">
        <f>Input!E11</f>
        <v>171 Adedipo Kazeem Street</v>
      </c>
    </row>
    <row r="11" spans="2:11" x14ac:dyDescent="0.3">
      <c r="B11" s="1" t="str">
        <f>Input!E12</f>
        <v>Solufola Lane</v>
      </c>
    </row>
    <row r="12" spans="2:11" x14ac:dyDescent="0.3">
      <c r="B12" s="1" t="str">
        <f>Input!E13</f>
        <v>Lagos</v>
      </c>
    </row>
    <row r="14" spans="2:11" x14ac:dyDescent="0.3">
      <c r="B14" s="1" t="str">
        <f>"Dear " &amp; IF(Input!E8="Male","Sir","Madam")</f>
        <v>Dear Sir</v>
      </c>
    </row>
    <row r="16" spans="2:11" x14ac:dyDescent="0.3">
      <c r="B16" s="8" t="s">
        <v>15</v>
      </c>
    </row>
    <row r="17" spans="1:11" ht="49.5" customHeight="1" x14ac:dyDescent="0.3">
      <c r="B17" s="106" t="s">
        <v>88</v>
      </c>
      <c r="C17" s="125"/>
      <c r="D17" s="125"/>
      <c r="E17" s="125"/>
      <c r="F17" s="125"/>
      <c r="G17" s="125"/>
      <c r="H17" s="125"/>
      <c r="I17" s="125"/>
      <c r="J17" s="125"/>
      <c r="K17" s="125"/>
    </row>
    <row r="19" spans="1:11" x14ac:dyDescent="0.3">
      <c r="B19" s="8" t="s">
        <v>16</v>
      </c>
    </row>
    <row r="20" spans="1:11" x14ac:dyDescent="0.3">
      <c r="B20" s="1" t="s">
        <v>17</v>
      </c>
      <c r="E20" s="9" t="s">
        <v>18</v>
      </c>
      <c r="F20" s="1" t="str">
        <f>Input!E15</f>
        <v>Silver</v>
      </c>
    </row>
    <row r="21" spans="1:11" x14ac:dyDescent="0.3">
      <c r="B21" s="1" t="s">
        <v>24</v>
      </c>
      <c r="E21" s="9" t="s">
        <v>18</v>
      </c>
      <c r="F21" s="1" t="str">
        <f>Input!E16&amp;TEXT(Input!E18,"#,##0.00_);(#,##0.00)")</f>
        <v xml:space="preserve">NGN1,000,000.00 </v>
      </c>
    </row>
    <row r="22" spans="1:11" x14ac:dyDescent="0.3">
      <c r="B22" s="1" t="s">
        <v>29</v>
      </c>
      <c r="E22" s="9" t="s">
        <v>18</v>
      </c>
      <c r="F22" s="44" t="s">
        <v>152</v>
      </c>
    </row>
    <row r="23" spans="1:11" ht="42.75" customHeight="1" x14ac:dyDescent="0.3">
      <c r="B23" s="10" t="s">
        <v>31</v>
      </c>
      <c r="F23" s="125" t="s">
        <v>30</v>
      </c>
      <c r="G23" s="125"/>
      <c r="H23" s="125"/>
      <c r="I23" s="125"/>
      <c r="J23" s="125"/>
      <c r="K23" s="125"/>
    </row>
    <row r="25" spans="1:11" x14ac:dyDescent="0.3">
      <c r="B25" s="8" t="s">
        <v>32</v>
      </c>
    </row>
    <row r="26" spans="1:11" ht="87" customHeight="1" x14ac:dyDescent="0.3">
      <c r="B26" s="125" t="s">
        <v>33</v>
      </c>
      <c r="C26" s="125"/>
      <c r="D26" s="125"/>
      <c r="E26" s="125"/>
      <c r="F26" s="125"/>
      <c r="G26" s="125"/>
      <c r="H26" s="125"/>
      <c r="I26" s="125"/>
      <c r="J26" s="125"/>
      <c r="K26" s="125"/>
    </row>
    <row r="28" spans="1:11" x14ac:dyDescent="0.3">
      <c r="B28" s="8" t="s">
        <v>34</v>
      </c>
    </row>
    <row r="29" spans="1:11" x14ac:dyDescent="0.3">
      <c r="A29" s="12" t="s">
        <v>35</v>
      </c>
      <c r="B29" s="122" t="s">
        <v>80</v>
      </c>
      <c r="C29" s="123"/>
      <c r="D29" s="123"/>
      <c r="E29" s="123"/>
      <c r="F29" s="123"/>
      <c r="G29" s="123"/>
      <c r="H29" s="123"/>
      <c r="I29" s="123"/>
      <c r="J29" s="123"/>
      <c r="K29" s="123"/>
    </row>
    <row r="30" spans="1:11" ht="48.75" customHeight="1" x14ac:dyDescent="0.3">
      <c r="A30" s="11" t="s">
        <v>35</v>
      </c>
      <c r="B30" s="122" t="s">
        <v>36</v>
      </c>
      <c r="C30" s="123"/>
      <c r="D30" s="123"/>
      <c r="E30" s="123"/>
      <c r="F30" s="123"/>
      <c r="G30" s="123"/>
      <c r="H30" s="123"/>
      <c r="I30" s="123"/>
      <c r="J30" s="123"/>
      <c r="K30" s="123"/>
    </row>
    <row r="32" spans="1:11" x14ac:dyDescent="0.3">
      <c r="B32" s="8" t="s">
        <v>37</v>
      </c>
    </row>
    <row r="33" spans="1:11" ht="6" customHeight="1" x14ac:dyDescent="0.3">
      <c r="B33" s="8"/>
    </row>
    <row r="34" spans="1:11" x14ac:dyDescent="0.3">
      <c r="B34" s="13" t="s">
        <v>78</v>
      </c>
      <c r="C34" s="14"/>
      <c r="D34" s="14"/>
      <c r="E34" s="15"/>
      <c r="F34" s="13" t="str">
        <f>HLOOKUP(Input!$E$21,Feeds!$J$2:$R$9,2,FALSE)</f>
        <v>N1,075</v>
      </c>
      <c r="G34" s="14"/>
      <c r="H34" s="14"/>
      <c r="I34" s="14"/>
      <c r="J34" s="14"/>
      <c r="K34" s="15"/>
    </row>
    <row r="35" spans="1:11" x14ac:dyDescent="0.3">
      <c r="B35" s="43" t="s">
        <v>90</v>
      </c>
      <c r="C35" s="14"/>
      <c r="D35" s="14"/>
      <c r="E35" s="15"/>
      <c r="F35" s="13" t="str">
        <f>HLOOKUP(Input!$E$21,Feeds!$J$2:$R$9,3,FALSE)</f>
        <v>N1,075</v>
      </c>
      <c r="G35" s="14"/>
      <c r="H35" s="14"/>
      <c r="I35" s="14"/>
      <c r="J35" s="14"/>
      <c r="K35" s="15"/>
    </row>
    <row r="36" spans="1:11" x14ac:dyDescent="0.3">
      <c r="B36" s="13" t="s">
        <v>40</v>
      </c>
      <c r="C36" s="14"/>
      <c r="D36" s="14"/>
      <c r="E36" s="15"/>
      <c r="F36" s="13" t="str">
        <f>HLOOKUP(Input!$E$21,Feeds!$J$2:$R$9,4,FALSE)</f>
        <v>N368</v>
      </c>
      <c r="G36" s="14"/>
      <c r="H36" s="14"/>
      <c r="I36" s="14"/>
      <c r="J36" s="14"/>
      <c r="K36" s="15"/>
    </row>
    <row r="37" spans="1:11" x14ac:dyDescent="0.3">
      <c r="B37" s="13" t="s">
        <v>41</v>
      </c>
      <c r="C37" s="14"/>
      <c r="D37" s="14"/>
      <c r="E37" s="15"/>
      <c r="F37" s="13" t="str">
        <f>HLOOKUP(Input!$E$21,Feeds!$J$2:$R$9,5,FALSE)</f>
        <v>N35 (after the 3rd withdrawal in the month)</v>
      </c>
      <c r="G37" s="14"/>
      <c r="H37" s="14"/>
      <c r="I37" s="14"/>
      <c r="J37" s="14"/>
      <c r="K37" s="15"/>
    </row>
    <row r="38" spans="1:11" x14ac:dyDescent="0.3">
      <c r="B38" s="13" t="s">
        <v>42</v>
      </c>
      <c r="C38" s="14"/>
      <c r="D38" s="14"/>
      <c r="E38" s="15"/>
      <c r="F38" s="13" t="str">
        <f>HLOOKUP(Input!$E$21,Feeds!$J$2:$R$9,6,FALSE)</f>
        <v>1% of the overdue amount</v>
      </c>
      <c r="G38" s="14"/>
      <c r="H38" s="14"/>
      <c r="I38" s="14"/>
      <c r="J38" s="14"/>
      <c r="K38" s="15"/>
    </row>
    <row r="39" spans="1:11" x14ac:dyDescent="0.3">
      <c r="B39" s="13" t="str">
        <f>IF(Input!E16="NGN","Monthly Maintenance Fee","Annual Maintenance Fee")</f>
        <v>Monthly Maintenance Fee</v>
      </c>
      <c r="C39" s="14"/>
      <c r="D39" s="14"/>
      <c r="E39" s="15"/>
      <c r="F39" s="13" t="str">
        <f>HLOOKUP(Input!$E$21,Feeds!$J$2:$R$9,7,FALSE)</f>
        <v> N/A</v>
      </c>
      <c r="G39" s="14"/>
      <c r="H39" s="14"/>
      <c r="I39" s="14"/>
      <c r="J39" s="14"/>
      <c r="K39" s="15"/>
    </row>
    <row r="40" spans="1:11" ht="27" customHeight="1" x14ac:dyDescent="0.3">
      <c r="B40" s="126" t="s">
        <v>70</v>
      </c>
      <c r="C40" s="127"/>
      <c r="D40" s="127"/>
      <c r="E40" s="128"/>
      <c r="F40" s="41" t="str">
        <f>HLOOKUP(Input!$E$21,Feeds!$J$2:$R$9,8,FALSE)</f>
        <v> N/A</v>
      </c>
      <c r="G40" s="14"/>
      <c r="H40" s="14"/>
      <c r="I40" s="14"/>
      <c r="J40" s="14"/>
      <c r="K40" s="15"/>
    </row>
    <row r="41" spans="1:11" ht="64.5" customHeight="1" x14ac:dyDescent="0.3">
      <c r="B41" s="130" t="s">
        <v>155</v>
      </c>
      <c r="C41" s="131"/>
      <c r="D41" s="131"/>
      <c r="E41" s="132"/>
      <c r="F41" s="83" t="s">
        <v>154</v>
      </c>
      <c r="G41" s="14"/>
      <c r="H41" s="14"/>
      <c r="I41" s="14"/>
      <c r="J41" s="14"/>
      <c r="K41" s="15"/>
    </row>
    <row r="42" spans="1:11" x14ac:dyDescent="0.3">
      <c r="B42" s="129" t="s">
        <v>146</v>
      </c>
      <c r="C42" s="127"/>
      <c r="D42" s="127"/>
      <c r="E42" s="128"/>
      <c r="F42" s="41">
        <f>'Facts Statement'!L19</f>
        <v>0.30333333333333334</v>
      </c>
      <c r="G42" s="14"/>
      <c r="H42" s="14"/>
      <c r="I42" s="14"/>
      <c r="J42" s="14"/>
      <c r="K42" s="15"/>
    </row>
    <row r="44" spans="1:11" ht="27.75" customHeight="1" x14ac:dyDescent="0.3">
      <c r="B44" s="122" t="str">
        <f>"Interest rate applicable to this Credit Card at the date of offer is "&amp;IF(Input!E16="NGN",Feeds!G3,Feeds!G4)</f>
        <v>Interest rate applicable to this Credit Card at the date of offer is 30% per annum (currently MPR + 18.5%).</v>
      </c>
      <c r="C44" s="123"/>
      <c r="D44" s="123"/>
      <c r="E44" s="123"/>
      <c r="F44" s="123"/>
      <c r="G44" s="123"/>
      <c r="H44" s="123"/>
      <c r="I44" s="123"/>
      <c r="J44" s="123"/>
      <c r="K44" s="123"/>
    </row>
    <row r="45" spans="1:11" ht="3.75" customHeight="1" x14ac:dyDescent="0.3"/>
    <row r="46" spans="1:11" ht="66" customHeight="1" x14ac:dyDescent="0.3">
      <c r="A46" s="10"/>
      <c r="B46" s="122" t="s">
        <v>45</v>
      </c>
      <c r="C46" s="123"/>
      <c r="D46" s="123"/>
      <c r="E46" s="123"/>
      <c r="F46" s="123"/>
      <c r="G46" s="123"/>
      <c r="H46" s="123"/>
      <c r="I46" s="123"/>
      <c r="J46" s="123"/>
      <c r="K46" s="123"/>
    </row>
    <row r="47" spans="1:11" ht="148.5" customHeight="1" x14ac:dyDescent="0.3">
      <c r="B47" s="122" t="s">
        <v>46</v>
      </c>
      <c r="C47" s="123"/>
      <c r="D47" s="123"/>
      <c r="E47" s="123"/>
      <c r="F47" s="123"/>
      <c r="G47" s="123"/>
      <c r="H47" s="123"/>
      <c r="I47" s="123"/>
      <c r="J47" s="123"/>
      <c r="K47" s="123"/>
    </row>
    <row r="48" spans="1:11" ht="107.25" customHeight="1" x14ac:dyDescent="0.3">
      <c r="B48" s="122" t="s">
        <v>47</v>
      </c>
      <c r="C48" s="123"/>
      <c r="D48" s="123"/>
      <c r="E48" s="123"/>
      <c r="F48" s="123"/>
      <c r="G48" s="123"/>
      <c r="H48" s="123"/>
      <c r="I48" s="123"/>
      <c r="J48" s="123"/>
      <c r="K48" s="123"/>
    </row>
    <row r="49" spans="2:11" ht="34.5" customHeight="1" x14ac:dyDescent="0.3">
      <c r="B49" s="122" t="s">
        <v>48</v>
      </c>
      <c r="C49" s="123"/>
      <c r="D49" s="123"/>
      <c r="E49" s="123"/>
      <c r="F49" s="123"/>
      <c r="G49" s="123"/>
      <c r="H49" s="123"/>
      <c r="I49" s="123"/>
      <c r="J49" s="123"/>
      <c r="K49" s="123"/>
    </row>
    <row r="50" spans="2:11" x14ac:dyDescent="0.3">
      <c r="B50" s="122"/>
      <c r="C50" s="123"/>
      <c r="D50" s="123"/>
      <c r="E50" s="123"/>
      <c r="F50" s="123"/>
      <c r="G50" s="123"/>
      <c r="H50" s="123"/>
      <c r="I50" s="123"/>
      <c r="J50" s="123"/>
      <c r="K50" s="123"/>
    </row>
    <row r="51" spans="2:11" x14ac:dyDescent="0.3">
      <c r="B51" s="8" t="s">
        <v>49</v>
      </c>
      <c r="C51" s="16"/>
      <c r="D51" s="16"/>
      <c r="E51" s="16"/>
      <c r="F51" s="16"/>
      <c r="G51" s="16"/>
      <c r="H51" s="16"/>
      <c r="I51" s="16"/>
      <c r="J51" s="16"/>
      <c r="K51" s="16"/>
    </row>
    <row r="52" spans="2:11" ht="63" customHeight="1" x14ac:dyDescent="0.3">
      <c r="B52" s="122" t="s">
        <v>50</v>
      </c>
      <c r="C52" s="123"/>
      <c r="D52" s="123"/>
      <c r="E52" s="123"/>
      <c r="F52" s="123"/>
      <c r="G52" s="123"/>
      <c r="H52" s="123"/>
      <c r="I52" s="123"/>
      <c r="J52" s="123"/>
      <c r="K52" s="123"/>
    </row>
    <row r="53" spans="2:11" ht="64.5" customHeight="1" x14ac:dyDescent="0.3">
      <c r="B53" s="122" t="s">
        <v>51</v>
      </c>
      <c r="C53" s="123"/>
      <c r="D53" s="123"/>
      <c r="E53" s="123"/>
      <c r="F53" s="123"/>
      <c r="G53" s="123"/>
      <c r="H53" s="123"/>
      <c r="I53" s="123"/>
      <c r="J53" s="123"/>
      <c r="K53" s="123"/>
    </row>
    <row r="55" spans="2:11" x14ac:dyDescent="0.3">
      <c r="B55" s="8" t="s">
        <v>52</v>
      </c>
    </row>
    <row r="56" spans="2:11" ht="60.75" customHeight="1" x14ac:dyDescent="0.3">
      <c r="B56" s="122" t="s">
        <v>53</v>
      </c>
      <c r="C56" s="123"/>
      <c r="D56" s="123"/>
      <c r="E56" s="123"/>
      <c r="F56" s="123"/>
      <c r="G56" s="123"/>
      <c r="H56" s="123"/>
      <c r="I56" s="123"/>
      <c r="J56" s="123"/>
      <c r="K56" s="123"/>
    </row>
    <row r="58" spans="2:11" x14ac:dyDescent="0.3">
      <c r="B58" s="8" t="s">
        <v>54</v>
      </c>
    </row>
    <row r="59" spans="2:11" ht="121.5" customHeight="1" x14ac:dyDescent="0.3">
      <c r="B59" s="122" t="str">
        <f>"I, "&amp;Input!E9&amp;", acknowledge that the Bank is under regulatory obligation to publish the names and particulars of all defaulting Borrowers, Obligors and the details of their delinquent "&amp;"accounts in National Newspapers and  to report these defaulting Borrowers and Obligors to the Central Bank of Nigeria (CBN). I hereby agree and authorize the Bank to take appropriate "&amp;"steps to ensure compliance with the CBN regulation and that in the event of my default under the terms and conditions of the Facility; to publish my name and"&amp;" particulars as a defaulting Borrower in the Newspapers and also submit a report on such publication to the CBN accordingly."</f>
        <v>I, Adesola Uche Musa, acknowledge that the Bank is under regulatory obligation to publish the names and particulars of all defaulting Borrowers, Obligors and the details of their delinquent accounts in National Newspapers and  to report these defaulting Borrowers and Obligors to the Central Bank of Nigeria (CBN). I hereby agree and authorize the Bank to take appropriate steps to ensure compliance with the CBN regulation and that in the event of my default under the terms and conditions of the Facility; to publish my name and particulars as a defaulting Borrower in the Newspapers and also submit a report on such publication to the CBN accordingly.</v>
      </c>
      <c r="C59" s="123"/>
      <c r="D59" s="123"/>
      <c r="E59" s="123"/>
      <c r="F59" s="123"/>
      <c r="G59" s="123"/>
      <c r="H59" s="123"/>
      <c r="I59" s="123"/>
      <c r="J59" s="123"/>
      <c r="K59" s="123"/>
    </row>
    <row r="60" spans="2:11" ht="32.25" customHeight="1" x14ac:dyDescent="0.3">
      <c r="B60" s="122" t="s">
        <v>55</v>
      </c>
      <c r="C60" s="123"/>
      <c r="D60" s="123"/>
      <c r="E60" s="123"/>
      <c r="F60" s="123"/>
      <c r="G60" s="123"/>
      <c r="H60" s="123"/>
      <c r="I60" s="123"/>
      <c r="J60" s="123"/>
      <c r="K60" s="123"/>
    </row>
    <row r="62" spans="2:11" x14ac:dyDescent="0.3">
      <c r="B62" s="1" t="s">
        <v>56</v>
      </c>
    </row>
    <row r="65" spans="2:11" x14ac:dyDescent="0.3">
      <c r="B65" s="8" t="s">
        <v>57</v>
      </c>
    </row>
    <row r="68" spans="2:11" x14ac:dyDescent="0.3">
      <c r="B68" s="8" t="s">
        <v>58</v>
      </c>
    </row>
    <row r="69" spans="2:11" ht="38.25" customHeight="1" x14ac:dyDescent="0.3">
      <c r="B69" s="122" t="str">
        <f>"I, "&amp;Input!E9&amp;" hereby accept the terms and conditions contained in the application form on this day _____________ of_____________ 20________"</f>
        <v>I, Adesola Uche Musa hereby accept the terms and conditions contained in the application form on this day _____________ of_____________ 20________</v>
      </c>
      <c r="C69" s="123"/>
      <c r="D69" s="123"/>
      <c r="E69" s="123"/>
      <c r="F69" s="123"/>
      <c r="G69" s="123"/>
      <c r="H69" s="123"/>
      <c r="I69" s="123"/>
      <c r="J69" s="123"/>
      <c r="K69" s="123"/>
    </row>
    <row r="70" spans="2:11" ht="217" customHeight="1" x14ac:dyDescent="0.3">
      <c r="B70" s="122" t="s">
        <v>89</v>
      </c>
      <c r="C70" s="123"/>
      <c r="D70" s="123"/>
      <c r="E70" s="123"/>
      <c r="F70" s="123"/>
      <c r="G70" s="123"/>
      <c r="H70" s="123"/>
      <c r="I70" s="123"/>
      <c r="J70" s="123"/>
      <c r="K70" s="123"/>
    </row>
    <row r="73" spans="2:11" x14ac:dyDescent="0.3">
      <c r="B73" s="8" t="s">
        <v>59</v>
      </c>
    </row>
  </sheetData>
  <sheetProtection algorithmName="SHA-512" hashValue="OiVLpvCh83Ti/zLkyrfeDqtwxdd+lL46RFqf1xIkFhDLu6zKItoLWnxPGuBLrw/QCE5xOFh/ldEOMEfRSDlYEQ==" saltValue="stK/qwl5b5SbCcLqX3Gm0g==" spinCount="100000" sheet="1" objects="1" scenarios="1" selectLockedCells="1"/>
  <mergeCells count="23">
    <mergeCell ref="B40:E40"/>
    <mergeCell ref="B70:K70"/>
    <mergeCell ref="B60:K60"/>
    <mergeCell ref="B69:K69"/>
    <mergeCell ref="B59:K59"/>
    <mergeCell ref="B42:E42"/>
    <mergeCell ref="B41:E41"/>
    <mergeCell ref="E4:J4"/>
    <mergeCell ref="B50:K50"/>
    <mergeCell ref="B52:K52"/>
    <mergeCell ref="B53:K53"/>
    <mergeCell ref="B56:K56"/>
    <mergeCell ref="B30:K30"/>
    <mergeCell ref="B44:K44"/>
    <mergeCell ref="B46:K46"/>
    <mergeCell ref="B47:K47"/>
    <mergeCell ref="B48:K48"/>
    <mergeCell ref="B49:K49"/>
    <mergeCell ref="B7:E7"/>
    <mergeCell ref="B17:K17"/>
    <mergeCell ref="F23:K23"/>
    <mergeCell ref="B26:K26"/>
    <mergeCell ref="B29:K29"/>
  </mergeCells>
  <conditionalFormatting sqref="E4:J4">
    <cfRule type="cellIs" dxfId="0" priority="1" operator="equal">
      <formula>"Print Cash-backed Offer Letter"</formula>
    </cfRule>
  </conditionalFormatting>
  <pageMargins left="0.7" right="0.7" top="0.75" bottom="0.75" header="0.3" footer="0.3"/>
  <pageSetup scale="83" fitToHeight="0" orientation="portrait"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C3:J15"/>
  <sheetViews>
    <sheetView showGridLines="0" view="pageBreakPreview" zoomScale="98" zoomScaleNormal="100" zoomScaleSheetLayoutView="98" workbookViewId="0">
      <selection activeCell="C4" sqref="C4"/>
    </sheetView>
  </sheetViews>
  <sheetFormatPr defaultRowHeight="14.5" x14ac:dyDescent="0.35"/>
  <cols>
    <col min="2" max="2" width="6.54296875" customWidth="1"/>
    <col min="11" max="11" width="7.26953125" customWidth="1"/>
  </cols>
  <sheetData>
    <row r="3" spans="3:10" ht="15.5" x14ac:dyDescent="0.35">
      <c r="C3" s="133" t="s">
        <v>81</v>
      </c>
      <c r="D3" s="133"/>
      <c r="E3" s="133"/>
      <c r="F3" s="133"/>
      <c r="G3" s="133"/>
      <c r="H3" s="133"/>
      <c r="I3" s="133"/>
      <c r="J3" s="133"/>
    </row>
    <row r="5" spans="3:10" ht="51" customHeight="1" x14ac:dyDescent="0.35">
      <c r="C5" s="134" t="s">
        <v>82</v>
      </c>
      <c r="D5" s="134"/>
      <c r="E5" s="134"/>
      <c r="F5" s="134"/>
      <c r="G5" s="134"/>
      <c r="H5" s="134"/>
      <c r="I5" s="134"/>
      <c r="J5" s="134"/>
    </row>
    <row r="7" spans="3:10" ht="42" customHeight="1" x14ac:dyDescent="0.35">
      <c r="C7" s="134" t="s">
        <v>83</v>
      </c>
      <c r="D7" s="134"/>
      <c r="E7" s="134"/>
      <c r="F7" s="134"/>
      <c r="G7" s="134"/>
      <c r="H7" s="134"/>
      <c r="I7" s="134"/>
      <c r="J7" s="134"/>
    </row>
    <row r="10" spans="3:10" x14ac:dyDescent="0.35">
      <c r="C10" t="s">
        <v>84</v>
      </c>
    </row>
    <row r="13" spans="3:10" ht="37.5" customHeight="1" x14ac:dyDescent="0.35">
      <c r="C13" s="134" t="s">
        <v>85</v>
      </c>
      <c r="D13" s="134"/>
      <c r="E13" s="134"/>
      <c r="F13" s="134"/>
      <c r="G13" s="134"/>
      <c r="H13" s="134"/>
      <c r="I13" s="134"/>
      <c r="J13" s="134"/>
    </row>
    <row r="15" spans="3:10" ht="271.5" customHeight="1" x14ac:dyDescent="0.35">
      <c r="C15" s="135" t="s">
        <v>86</v>
      </c>
      <c r="D15" s="135"/>
      <c r="E15" s="135"/>
      <c r="F15" s="135"/>
      <c r="G15" s="135"/>
      <c r="H15" s="135"/>
      <c r="I15" s="135"/>
      <c r="J15" s="135"/>
    </row>
  </sheetData>
  <sheetProtection algorithmName="SHA-512" hashValue="uOtKH5ENJQNXzlbVH7V3oelxaQL0kohbjqHkvaTmsbL2qE41rJxwUJGV2sgE9hkpQdrMH94MYcfWNjjIuOB/Xg==" saltValue="i+/xw5TzC/HShL+aSTOJuQ==" spinCount="100000" sheet="1" objects="1" scenarios="1" selectLockedCells="1"/>
  <mergeCells count="5">
    <mergeCell ref="C3:J3"/>
    <mergeCell ref="C5:J5"/>
    <mergeCell ref="C7:J7"/>
    <mergeCell ref="C13:J13"/>
    <mergeCell ref="C15:J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9"/>
  <sheetViews>
    <sheetView showGridLines="0" workbookViewId="0">
      <selection activeCell="G13" sqref="G13"/>
    </sheetView>
  </sheetViews>
  <sheetFormatPr defaultColWidth="9.1796875" defaultRowHeight="10.5" x14ac:dyDescent="0.25"/>
  <cols>
    <col min="1" max="1" width="3.26953125" style="21" customWidth="1"/>
    <col min="2" max="2" width="4.1796875" style="21" bestFit="1" customWidth="1"/>
    <col min="3" max="3" width="1.1796875" style="21" customWidth="1"/>
    <col min="4" max="4" width="7.54296875" style="21" bestFit="1" customWidth="1"/>
    <col min="5" max="5" width="0.54296875" style="21" customWidth="1"/>
    <col min="6" max="6" width="4" style="21" bestFit="1" customWidth="1"/>
    <col min="7" max="7" width="32.26953125" style="21" customWidth="1"/>
    <col min="8" max="8" width="0.81640625" style="21" customWidth="1"/>
    <col min="9" max="9" width="38.26953125" style="21" bestFit="1" customWidth="1"/>
    <col min="10" max="10" width="31.54296875" style="21" bestFit="1" customWidth="1"/>
    <col min="11" max="11" width="31" style="21" bestFit="1" customWidth="1"/>
    <col min="12" max="12" width="31" style="21" customWidth="1"/>
    <col min="13" max="13" width="31" style="21" bestFit="1" customWidth="1"/>
    <col min="14" max="17" width="31" style="21" customWidth="1"/>
    <col min="18" max="18" width="31.54296875" style="21" bestFit="1" customWidth="1"/>
    <col min="19" max="16384" width="9.1796875" style="21"/>
  </cols>
  <sheetData>
    <row r="1" spans="2:18" ht="11" thickBot="1" x14ac:dyDescent="0.3"/>
    <row r="2" spans="2:18" ht="11" thickBot="1" x14ac:dyDescent="0.3">
      <c r="B2" s="22" t="s">
        <v>1</v>
      </c>
      <c r="C2" s="23"/>
      <c r="D2" s="22" t="s">
        <v>19</v>
      </c>
      <c r="F2" s="136" t="s">
        <v>44</v>
      </c>
      <c r="G2" s="137"/>
      <c r="I2" s="17" t="s">
        <v>61</v>
      </c>
      <c r="J2" s="17" t="s">
        <v>62</v>
      </c>
      <c r="K2" s="17" t="s">
        <v>64</v>
      </c>
      <c r="L2" s="17" t="s">
        <v>69</v>
      </c>
      <c r="M2" s="17" t="s">
        <v>60</v>
      </c>
      <c r="N2" s="17" t="s">
        <v>63</v>
      </c>
      <c r="O2" s="17" t="s">
        <v>71</v>
      </c>
      <c r="P2" s="17" t="s">
        <v>72</v>
      </c>
      <c r="Q2" s="17" t="s">
        <v>73</v>
      </c>
      <c r="R2" s="17" t="s">
        <v>74</v>
      </c>
    </row>
    <row r="3" spans="2:18" x14ac:dyDescent="0.25">
      <c r="B3" s="24" t="s">
        <v>2</v>
      </c>
      <c r="C3" s="23"/>
      <c r="D3" s="24" t="s">
        <v>21</v>
      </c>
      <c r="F3" s="25" t="s">
        <v>27</v>
      </c>
      <c r="G3" s="26" t="str">
        <f>G7*100&amp;"% per annum (currently MPR + "&amp;(G7-MPR)*100&amp;"%)."</f>
        <v>30% per annum (currently MPR + 18.5%).</v>
      </c>
      <c r="I3" s="18" t="s">
        <v>38</v>
      </c>
      <c r="J3" s="19" t="s">
        <v>147</v>
      </c>
      <c r="K3" s="19" t="s">
        <v>147</v>
      </c>
      <c r="L3" s="19" t="s">
        <v>147</v>
      </c>
      <c r="M3" s="19" t="s">
        <v>147</v>
      </c>
      <c r="N3" s="19" t="s">
        <v>147</v>
      </c>
      <c r="O3" s="19" t="s">
        <v>147</v>
      </c>
      <c r="P3" s="19" t="s">
        <v>147</v>
      </c>
      <c r="Q3" s="19" t="s">
        <v>147</v>
      </c>
      <c r="R3" s="19" t="s">
        <v>147</v>
      </c>
    </row>
    <row r="4" spans="2:18" ht="11" thickBot="1" x14ac:dyDescent="0.3">
      <c r="B4" s="24" t="s">
        <v>3</v>
      </c>
      <c r="C4" s="23"/>
      <c r="D4" s="24" t="s">
        <v>22</v>
      </c>
      <c r="F4" s="27" t="s">
        <v>26</v>
      </c>
      <c r="G4" s="28" t="str">
        <f>G8*100&amp;"% per annum (currently MPR + "&amp;(G8-MPR)*100&amp;"%)."</f>
        <v>30% per annum (currently MPR + 18.5%).</v>
      </c>
      <c r="I4" s="18" t="s">
        <v>39</v>
      </c>
      <c r="J4" s="19" t="s">
        <v>147</v>
      </c>
      <c r="K4" s="19" t="s">
        <v>147</v>
      </c>
      <c r="L4" s="19" t="s">
        <v>147</v>
      </c>
      <c r="M4" s="19" t="s">
        <v>147</v>
      </c>
      <c r="N4" s="19" t="s">
        <v>147</v>
      </c>
      <c r="O4" s="19" t="s">
        <v>147</v>
      </c>
      <c r="P4" s="19" t="s">
        <v>147</v>
      </c>
      <c r="Q4" s="19" t="s">
        <v>147</v>
      </c>
      <c r="R4" s="19" t="s">
        <v>147</v>
      </c>
    </row>
    <row r="5" spans="2:18" ht="11" thickBot="1" x14ac:dyDescent="0.3">
      <c r="B5" s="24" t="s">
        <v>4</v>
      </c>
      <c r="C5" s="23"/>
      <c r="D5" s="24" t="s">
        <v>68</v>
      </c>
      <c r="I5" s="18" t="s">
        <v>40</v>
      </c>
      <c r="J5" s="20" t="s">
        <v>91</v>
      </c>
      <c r="K5" s="20" t="str">
        <f>J5</f>
        <v>N368</v>
      </c>
      <c r="L5" s="20" t="str">
        <f>K5</f>
        <v>N368</v>
      </c>
      <c r="M5" s="20" t="str">
        <f>L5</f>
        <v>N368</v>
      </c>
      <c r="N5" s="20" t="str">
        <f>M5</f>
        <v>N368</v>
      </c>
      <c r="O5" s="20" t="s">
        <v>75</v>
      </c>
      <c r="P5" s="20" t="s">
        <v>75</v>
      </c>
      <c r="Q5" s="20" t="s">
        <v>75</v>
      </c>
      <c r="R5" s="20" t="s">
        <v>75</v>
      </c>
    </row>
    <row r="6" spans="2:18" ht="12" x14ac:dyDescent="0.25">
      <c r="B6" s="24" t="s">
        <v>5</v>
      </c>
      <c r="C6" s="23"/>
      <c r="D6" s="24" t="s">
        <v>20</v>
      </c>
      <c r="F6" s="136" t="s">
        <v>44</v>
      </c>
      <c r="G6" s="137"/>
      <c r="I6" s="18" t="s">
        <v>41</v>
      </c>
      <c r="J6" s="20" t="s">
        <v>148</v>
      </c>
      <c r="K6" s="20" t="s">
        <v>149</v>
      </c>
      <c r="L6" s="20" t="s">
        <v>149</v>
      </c>
      <c r="M6" s="20" t="s">
        <v>149</v>
      </c>
      <c r="N6" s="20" t="s">
        <v>148</v>
      </c>
      <c r="O6" s="20" t="s">
        <v>76</v>
      </c>
      <c r="P6" s="20" t="s">
        <v>77</v>
      </c>
      <c r="Q6" s="20" t="s">
        <v>77</v>
      </c>
      <c r="R6" s="20" t="s">
        <v>77</v>
      </c>
    </row>
    <row r="7" spans="2:18" ht="11" thickBot="1" x14ac:dyDescent="0.3">
      <c r="B7" s="29" t="s">
        <v>6</v>
      </c>
      <c r="C7" s="23"/>
      <c r="D7" s="29" t="s">
        <v>23</v>
      </c>
      <c r="F7" s="25" t="s">
        <v>27</v>
      </c>
      <c r="G7" s="77">
        <v>0.3</v>
      </c>
      <c r="I7" s="18" t="s">
        <v>42</v>
      </c>
      <c r="J7" s="20" t="s">
        <v>92</v>
      </c>
      <c r="K7" s="20" t="str">
        <f>J7</f>
        <v>1% of the overdue amount</v>
      </c>
      <c r="L7" s="20" t="str">
        <f>K7</f>
        <v>1% of the overdue amount</v>
      </c>
      <c r="M7" s="20" t="str">
        <f>L7</f>
        <v>1% of the overdue amount</v>
      </c>
      <c r="N7" s="20" t="str">
        <f>M7</f>
        <v>1% of the overdue amount</v>
      </c>
      <c r="O7" s="20" t="s">
        <v>93</v>
      </c>
      <c r="P7" s="20" t="str">
        <f>O7</f>
        <v>0.25% of the Overdue amount</v>
      </c>
      <c r="Q7" s="20" t="str">
        <f t="shared" ref="Q7:R8" si="0">P7</f>
        <v>0.25% of the Overdue amount</v>
      </c>
      <c r="R7" s="20" t="str">
        <f t="shared" si="0"/>
        <v>0.25% of the Overdue amount</v>
      </c>
    </row>
    <row r="8" spans="2:18" ht="11" thickBot="1" x14ac:dyDescent="0.3">
      <c r="B8" s="23"/>
      <c r="C8" s="23"/>
      <c r="D8" s="23"/>
      <c r="F8" s="27" t="s">
        <v>26</v>
      </c>
      <c r="G8" s="78">
        <v>0.3</v>
      </c>
      <c r="I8" s="18" t="s">
        <v>43</v>
      </c>
      <c r="J8" s="20" t="s">
        <v>76</v>
      </c>
      <c r="K8" s="20" t="str">
        <f>J8</f>
        <v> N/A</v>
      </c>
      <c r="L8" s="20" t="str">
        <f t="shared" ref="L8:N8" si="1">K8</f>
        <v> N/A</v>
      </c>
      <c r="M8" s="20" t="str">
        <f t="shared" si="1"/>
        <v> N/A</v>
      </c>
      <c r="N8" s="20" t="str">
        <f t="shared" si="1"/>
        <v> N/A</v>
      </c>
      <c r="O8" s="42" t="s">
        <v>150</v>
      </c>
      <c r="P8" s="20" t="str">
        <f>O8</f>
        <v>$10.75</v>
      </c>
      <c r="Q8" s="20" t="str">
        <f t="shared" si="0"/>
        <v>$10.75</v>
      </c>
      <c r="R8" s="20" t="str">
        <f t="shared" si="0"/>
        <v>$10.75</v>
      </c>
    </row>
    <row r="9" spans="2:18" x14ac:dyDescent="0.25">
      <c r="I9" s="18" t="s">
        <v>70</v>
      </c>
      <c r="J9" s="20" t="s">
        <v>76</v>
      </c>
      <c r="K9" s="20" t="s">
        <v>76</v>
      </c>
      <c r="L9" s="20" t="s">
        <v>76</v>
      </c>
      <c r="M9" s="20" t="s">
        <v>76</v>
      </c>
      <c r="N9" s="20" t="s">
        <v>76</v>
      </c>
      <c r="O9" s="20" t="s">
        <v>76</v>
      </c>
      <c r="P9" s="20" t="s">
        <v>76</v>
      </c>
      <c r="Q9" s="20" t="s">
        <v>76</v>
      </c>
      <c r="R9" s="20" t="s">
        <v>76</v>
      </c>
    </row>
  </sheetData>
  <sheetProtection algorithmName="SHA-512" hashValue="+TZFchK/A5wlUztw+kPho0wLF70Fc86Nqjv1nrBF66gwOkTMcLK5fU8QlfO9sEW8gunqYKkEdXNzWYW0wEejfA==" saltValue="BfDkJUanyW8HA4TTJm1Q7A==" spinCount="100000" sheet="1" objects="1" scenarios="1"/>
  <mergeCells count="2">
    <mergeCell ref="F2:G2"/>
    <mergeCell ref="F6:G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Input</vt:lpstr>
      <vt:lpstr>Facts Statement</vt:lpstr>
      <vt:lpstr>Offer Letter - Unsecured</vt:lpstr>
      <vt:lpstr>Credit Bureau Check DAF</vt:lpstr>
      <vt:lpstr>Feeds</vt:lpstr>
      <vt:lpstr>Card_Type</vt:lpstr>
      <vt:lpstr>MPR</vt:lpstr>
      <vt:lpstr>'Credit Bureau Check DAF'!Print_Area</vt:lpstr>
      <vt:lpstr>Input!Print_Area</vt:lpstr>
      <vt:lpstr>'Offer Letter - Unsecured'!Print_Area</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2020-09-28T14:56:01Z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7a3850-2850-457c-8efb-fdd5fa4d27d3_Enabled">
    <vt:lpwstr>True</vt:lpwstr>
  </property>
  <property fmtid="{D5CDD505-2E9C-101B-9397-08002B2CF9AE}" pid="3" name="MSIP_Label_027a3850-2850-457c-8efb-fdd5fa4d27d3_SiteId">
    <vt:lpwstr>7369e6ec-faa6-42fa-bc0e-4f332da5b1db</vt:lpwstr>
  </property>
  <property fmtid="{D5CDD505-2E9C-101B-9397-08002B2CF9AE}" pid="4" name="MSIP_Label_027a3850-2850-457c-8efb-fdd5fa4d27d3_Owner">
    <vt:lpwstr>Adetoro.Adesola@stanbicibtc.com</vt:lpwstr>
  </property>
  <property fmtid="{D5CDD505-2E9C-101B-9397-08002B2CF9AE}" pid="5" name="MSIP_Label_027a3850-2850-457c-8efb-fdd5fa4d27d3_SetDate">
    <vt:lpwstr>2019-11-12T10:24:15.6205545Z</vt:lpwstr>
  </property>
  <property fmtid="{D5CDD505-2E9C-101B-9397-08002B2CF9AE}" pid="6" name="MSIP_Label_027a3850-2850-457c-8efb-fdd5fa4d27d3_Name">
    <vt:lpwstr>General (No Protection)</vt:lpwstr>
  </property>
  <property fmtid="{D5CDD505-2E9C-101B-9397-08002B2CF9AE}" pid="7" name="MSIP_Label_027a3850-2850-457c-8efb-fdd5fa4d27d3_Application">
    <vt:lpwstr>Microsoft Azure Information Protection</vt:lpwstr>
  </property>
  <property fmtid="{D5CDD505-2E9C-101B-9397-08002B2CF9AE}" pid="8" name="MSIP_Label_027a3850-2850-457c-8efb-fdd5fa4d27d3_ActionId">
    <vt:lpwstr>7df4fceb-49cb-440b-9d05-8435476b0942</vt:lpwstr>
  </property>
  <property fmtid="{D5CDD505-2E9C-101B-9397-08002B2CF9AE}" pid="9" name="MSIP_Label_027a3850-2850-457c-8efb-fdd5fa4d27d3_Extended_MSFT_Method">
    <vt:lpwstr>Automatic</vt:lpwstr>
  </property>
  <property fmtid="{D5CDD505-2E9C-101B-9397-08002B2CF9AE}" pid="10" name="Sensitivity">
    <vt:lpwstr>General (No Protection)</vt:lpwstr>
  </property>
</Properties>
</file>