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42288\Documents\"/>
    </mc:Choice>
  </mc:AlternateContent>
  <xr:revisionPtr revIDLastSave="0" documentId="13_ncr:1_{2D8F9FE6-5182-455A-86FC-80B65115E447}" xr6:coauthVersionLast="47" xr6:coauthVersionMax="47" xr10:uidLastSave="{00000000-0000-0000-0000-000000000000}"/>
  <bookViews>
    <workbookView xWindow="-110" yWindow="-110" windowWidth="19420" windowHeight="10420" xr2:uid="{711257C5-0A07-48C9-810F-D57C72A4DBDF}"/>
  </bookViews>
  <sheets>
    <sheet name="Current Rate" sheetId="2" r:id="rId1"/>
    <sheet name="Car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3" l="1"/>
  <c r="G43" i="3"/>
  <c r="H43" i="3" s="1"/>
  <c r="C43" i="3" s="1"/>
  <c r="J42" i="3"/>
  <c r="G42" i="3"/>
  <c r="H42" i="3" s="1"/>
  <c r="C42" i="3" s="1"/>
  <c r="J41" i="3"/>
  <c r="G41" i="3"/>
  <c r="H41" i="3" s="1"/>
  <c r="C41" i="3" s="1"/>
  <c r="J40" i="3"/>
  <c r="G40" i="3"/>
  <c r="H40" i="3" s="1"/>
  <c r="C40" i="3" s="1"/>
  <c r="J39" i="3"/>
  <c r="G39" i="3"/>
  <c r="H39" i="3" s="1"/>
  <c r="C39" i="3" s="1"/>
  <c r="J38" i="3"/>
  <c r="G38" i="3"/>
  <c r="H38" i="3" s="1"/>
  <c r="C38" i="3" s="1"/>
  <c r="J37" i="3"/>
  <c r="G37" i="3"/>
  <c r="H37" i="3" s="1"/>
  <c r="C37" i="3" s="1"/>
  <c r="J36" i="3"/>
  <c r="G36" i="3"/>
  <c r="H36" i="3" s="1"/>
  <c r="C36" i="3" s="1"/>
  <c r="J35" i="3"/>
  <c r="G35" i="3"/>
  <c r="H35" i="3" s="1"/>
  <c r="C35" i="3" s="1"/>
  <c r="J34" i="3"/>
  <c r="G34" i="3"/>
  <c r="H34" i="3" s="1"/>
  <c r="C34" i="3" s="1"/>
  <c r="J33" i="3"/>
  <c r="G33" i="3"/>
  <c r="H33" i="3" s="1"/>
  <c r="C33" i="3" s="1"/>
  <c r="J32" i="3"/>
  <c r="G32" i="3"/>
  <c r="H32" i="3" s="1"/>
  <c r="C32" i="3" s="1"/>
  <c r="J31" i="3"/>
  <c r="G31" i="3"/>
  <c r="H31" i="3" s="1"/>
  <c r="C31" i="3" s="1"/>
  <c r="J30" i="3"/>
  <c r="G30" i="3"/>
  <c r="H30" i="3" s="1"/>
  <c r="C30" i="3" s="1"/>
  <c r="J29" i="3"/>
  <c r="G29" i="3"/>
  <c r="H29" i="3" s="1"/>
  <c r="C29" i="3" s="1"/>
  <c r="J28" i="3"/>
  <c r="G28" i="3"/>
  <c r="H28" i="3" s="1"/>
  <c r="C28" i="3" s="1"/>
  <c r="J27" i="3"/>
  <c r="G27" i="3"/>
  <c r="H27" i="3" s="1"/>
  <c r="C27" i="3" s="1"/>
  <c r="J26" i="3"/>
  <c r="G26" i="3"/>
  <c r="H26" i="3" s="1"/>
  <c r="C26" i="3" s="1"/>
  <c r="J25" i="3"/>
  <c r="G25" i="3"/>
  <c r="H25" i="3" s="1"/>
  <c r="C25" i="3" s="1"/>
  <c r="J24" i="3"/>
  <c r="G24" i="3"/>
  <c r="H24" i="3" s="1"/>
  <c r="C24" i="3" s="1"/>
  <c r="J23" i="3"/>
  <c r="G23" i="3"/>
  <c r="H23" i="3" s="1"/>
  <c r="C23" i="3" s="1"/>
  <c r="J22" i="3"/>
  <c r="G22" i="3"/>
  <c r="H22" i="3" s="1"/>
  <c r="C22" i="3" s="1"/>
  <c r="J21" i="3"/>
  <c r="G21" i="3"/>
  <c r="H21" i="3" s="1"/>
  <c r="C21" i="3" s="1"/>
  <c r="J20" i="3"/>
  <c r="G20" i="3"/>
  <c r="H20" i="3" s="1"/>
  <c r="C20" i="3" s="1"/>
  <c r="J19" i="3"/>
  <c r="G19" i="3"/>
  <c r="H19" i="3" s="1"/>
  <c r="C19" i="3" s="1"/>
  <c r="J18" i="3"/>
  <c r="G18" i="3"/>
  <c r="H18" i="3" s="1"/>
  <c r="C18" i="3" s="1"/>
  <c r="J17" i="3"/>
  <c r="G17" i="3"/>
  <c r="H17" i="3" s="1"/>
  <c r="C17" i="3" s="1"/>
  <c r="J16" i="3"/>
  <c r="G16" i="3"/>
  <c r="H16" i="3" s="1"/>
  <c r="C16" i="3" s="1"/>
  <c r="J15" i="3"/>
  <c r="G15" i="3"/>
  <c r="H15" i="3" s="1"/>
  <c r="C15" i="3" s="1"/>
  <c r="J14" i="3"/>
  <c r="G14" i="3"/>
  <c r="H14" i="3" s="1"/>
  <c r="C14" i="3" s="1"/>
  <c r="J13" i="3"/>
  <c r="G13" i="3"/>
  <c r="H13" i="3" s="1"/>
  <c r="C13" i="3" s="1"/>
  <c r="J12" i="3"/>
  <c r="G12" i="3"/>
  <c r="H12" i="3" s="1"/>
  <c r="C12" i="3" s="1"/>
  <c r="J11" i="3"/>
  <c r="G11" i="3"/>
  <c r="H11" i="3" s="1"/>
  <c r="C11" i="3" s="1"/>
  <c r="J10" i="3"/>
  <c r="G10" i="3"/>
  <c r="H10" i="3" s="1"/>
  <c r="C10" i="3" s="1"/>
  <c r="J9" i="3"/>
  <c r="G9" i="3"/>
  <c r="H9" i="3" s="1"/>
  <c r="C9" i="3" s="1"/>
  <c r="J8" i="3"/>
  <c r="G8" i="3"/>
  <c r="H8" i="3" s="1"/>
  <c r="C8" i="3" s="1"/>
  <c r="J7" i="3"/>
  <c r="G7" i="3"/>
  <c r="H7" i="3" s="1"/>
  <c r="C7" i="3" s="1"/>
  <c r="J6" i="3"/>
  <c r="H6" i="3"/>
  <c r="H44" i="2"/>
  <c r="K44" i="2" s="1"/>
  <c r="B43" i="2"/>
  <c r="K41" i="2"/>
  <c r="B41" i="2" s="1"/>
  <c r="L50" i="2" s="1"/>
  <c r="J41" i="2"/>
  <c r="C41" i="2" s="1"/>
  <c r="H41" i="2"/>
  <c r="K39" i="2"/>
  <c r="J39" i="2"/>
  <c r="H39" i="2"/>
  <c r="C39" i="2"/>
  <c r="B39" i="2"/>
  <c r="K37" i="2"/>
  <c r="J37" i="2"/>
  <c r="H37" i="2"/>
  <c r="C37" i="2"/>
  <c r="B37" i="2"/>
  <c r="K35" i="2"/>
  <c r="B35" i="2" s="1"/>
  <c r="J35" i="2"/>
  <c r="C35" i="2" s="1"/>
  <c r="H35" i="2"/>
  <c r="P34" i="2"/>
  <c r="T34" i="2" s="1"/>
  <c r="K33" i="2"/>
  <c r="B33" i="2" s="1"/>
  <c r="L51" i="2" s="1"/>
  <c r="J33" i="2"/>
  <c r="C33" i="2" s="1"/>
  <c r="H33" i="2"/>
  <c r="P32" i="2"/>
  <c r="T32" i="2" s="1"/>
  <c r="K31" i="2"/>
  <c r="B31" i="2" s="1"/>
  <c r="J31" i="2"/>
  <c r="H31" i="2"/>
  <c r="C31" i="2"/>
  <c r="P30" i="2"/>
  <c r="T30" i="2" s="1"/>
  <c r="K29" i="2"/>
  <c r="J29" i="2"/>
  <c r="H29" i="2"/>
  <c r="C29" i="2"/>
  <c r="L49" i="2" s="1"/>
  <c r="B29" i="2"/>
  <c r="T28" i="2"/>
  <c r="S28" i="2"/>
  <c r="Q28" i="2"/>
  <c r="P28" i="2"/>
  <c r="J27" i="2"/>
  <c r="H27" i="2"/>
  <c r="K27" i="2" s="1"/>
  <c r="B27" i="2" s="1"/>
  <c r="L52" i="2" s="1"/>
  <c r="C27" i="2"/>
  <c r="T26" i="2"/>
  <c r="S26" i="2"/>
  <c r="P26" i="2"/>
  <c r="Q26" i="2" s="1"/>
  <c r="K25" i="2"/>
  <c r="J25" i="2"/>
  <c r="H25" i="2"/>
  <c r="C25" i="2"/>
  <c r="L48" i="2" s="1"/>
  <c r="B25" i="2"/>
  <c r="Q30" i="2" l="1"/>
  <c r="S30" i="2"/>
  <c r="Q32" i="2"/>
  <c r="S32" i="2"/>
  <c r="Q34" i="2"/>
  <c r="S34" i="2"/>
</calcChain>
</file>

<file path=xl/sharedStrings.xml><?xml version="1.0" encoding="utf-8"?>
<sst xmlns="http://schemas.openxmlformats.org/spreadsheetml/2006/main" count="126" uniqueCount="102">
  <si>
    <t xml:space="preserve"> </t>
  </si>
  <si>
    <t>STANBIC IBTC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</si>
  <si>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</si>
  <si>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</si>
  <si>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</si>
  <si>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</si>
  <si>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</si>
  <si>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</si>
  <si>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</si>
  <si>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</si>
  <si>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</si>
  <si>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</si>
  <si>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</si>
  <si>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</si>
  <si>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</si>
  <si>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</si>
  <si>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</si>
  <si>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</si>
  <si>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</si>
  <si>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</si>
  <si>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</si>
  <si>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</si>
  <si>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</si>
  <si>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</si>
  <si>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</si>
  <si>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</si>
  <si>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</si>
  <si>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</si>
  <si>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</si>
  <si>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</si>
  <si>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</si>
  <si>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</si>
  <si>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</si>
  <si>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</si>
  <si>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</si>
  <si>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</si>
  <si>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</si>
  <si>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</si>
  <si>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</si>
  <si>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</si>
  <si>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</si>
  <si>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</si>
  <si>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</si>
  <si>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</si>
  <si>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</si>
  <si>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</si>
  <si>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</si>
  <si>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CNY/NGN</t>
  </si>
  <si>
    <t>USD/CNH</t>
  </si>
  <si>
    <t>cny</t>
  </si>
  <si>
    <t>CBN</t>
  </si>
  <si>
    <t>EUR/GBP</t>
  </si>
  <si>
    <t>Form M Rate</t>
  </si>
  <si>
    <t>SOURCE: https://customs.gov.ng/</t>
  </si>
  <si>
    <t>BID</t>
  </si>
  <si>
    <t>OFFER</t>
  </si>
  <si>
    <t>I&amp;E RATE (OVERS)</t>
  </si>
  <si>
    <t>PREVIOUS DAY I&amp;E CLOSE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</si>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</sst>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quotePrefix="1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2" fillId="0" borderId="1" xfId="1" applyFont="1" applyFill="1" applyBorder="1" applyAlignment="1">
      <alignment horizontal="center"/>
    </xf>
    <xf numFmtId="43" fontId="12" fillId="0" borderId="1" xfId="1" applyFont="1" applyFill="1" applyBorder="1" applyAlignment="1"/>
    <xf numFmtId="0" fontId="13" fillId="0" borderId="1" xfId="0" applyFont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3" fillId="4" borderId="1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43" fontId="13" fillId="0" borderId="1" xfId="1" applyFont="1" applyFill="1" applyBorder="1" applyAlignment="1">
      <alignment horizontal="right"/>
    </xf>
    <xf numFmtId="0" fontId="14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168" fontId="14" fillId="0" borderId="1" xfId="0" applyNumberFormat="1" applyFont="1" applyBorder="1" applyAlignment="1">
      <alignment horizontal="right"/>
    </xf>
    <xf numFmtId="165" fontId="14" fillId="5" borderId="1" xfId="0" applyNumberFormat="1" applyFont="1" applyFill="1" applyBorder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4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4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5" fillId="2" borderId="1" xfId="1" applyNumberFormat="1" applyFont="1" applyFill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6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8" fillId="0" borderId="1" xfId="1" applyFont="1" applyBorder="1" applyAlignment="1"/>
    <xf numFmtId="43" fontId="5" fillId="0" borderId="1" xfId="1" applyFont="1" applyBorder="1" applyAlignment="1"/>
    <xf numFmtId="43" fontId="12" fillId="0" borderId="1" xfId="1" applyFont="1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169" fontId="16" fillId="3" borderId="1" xfId="1" applyNumberFormat="1" applyFont="1" applyFill="1" applyBorder="1" applyAlignment="1">
      <alignment horizontal="right"/>
    </xf>
    <xf numFmtId="165" fontId="17" fillId="3" borderId="1" xfId="0" applyNumberFormat="1" applyFont="1" applyFill="1" applyBorder="1" applyAlignment="1">
      <alignment horizontal="right"/>
    </xf>
    <xf numFmtId="43" fontId="12" fillId="3" borderId="1" xfId="1" applyFont="1" applyFill="1" applyBorder="1" applyAlignment="1">
      <alignment horizontal="right"/>
    </xf>
    <xf numFmtId="165" fontId="8" fillId="3" borderId="1" xfId="1" applyNumberFormat="1" applyFont="1" applyFill="1" applyBorder="1" applyAlignment="1">
      <alignment horizontal="right"/>
    </xf>
    <xf numFmtId="43" fontId="18" fillId="0" borderId="1" xfId="1" applyFont="1" applyBorder="1"/>
    <xf numFmtId="43" fontId="8" fillId="0" borderId="1" xfId="1" applyFont="1" applyFill="1" applyBorder="1" applyAlignment="1">
      <alignment horizontal="center"/>
    </xf>
    <xf numFmtId="12" fontId="8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43" fontId="8" fillId="3" borderId="1" xfId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173" fontId="17" fillId="3" borderId="1" xfId="1" applyNumberFormat="1" applyFont="1" applyFill="1" applyBorder="1" applyAlignment="1">
      <alignment horizontal="right"/>
    </xf>
    <xf numFmtId="173" fontId="14" fillId="3" borderId="1" xfId="1" applyNumberFormat="1" applyFont="1" applyFill="1" applyBorder="1" applyAlignment="1">
      <alignment horizontal="right"/>
    </xf>
    <xf numFmtId="43" fontId="8" fillId="3" borderId="1" xfId="1" applyFont="1" applyFill="1" applyBorder="1"/>
    <xf numFmtId="43" fontId="8" fillId="0" borderId="1" xfId="1" applyFont="1" applyBorder="1"/>
    <xf numFmtId="43" fontId="8" fillId="3" borderId="1" xfId="1" applyFont="1" applyFill="1" applyBorder="1" applyAlignment="1">
      <alignment horizontal="left"/>
    </xf>
    <xf numFmtId="0" fontId="19" fillId="0" borderId="1" xfId="0" applyFont="1" applyBorder="1"/>
    <xf numFmtId="43" fontId="5" fillId="0" borderId="4" xfId="1" applyFont="1" applyBorder="1"/>
    <xf numFmtId="0" fontId="19" fillId="0" borderId="2" xfId="0" applyFont="1" applyBorder="1"/>
    <xf numFmtId="43" fontId="5" fillId="0" borderId="3" xfId="1" applyFont="1" applyBorder="1"/>
    <xf numFmtId="43" fontId="5" fillId="0" borderId="2" xfId="1" applyFont="1" applyBorder="1"/>
    <xf numFmtId="0" fontId="20" fillId="0" borderId="1" xfId="0" applyFont="1" applyBorder="1" applyAlignment="1">
      <alignment vertical="center"/>
    </xf>
    <xf numFmtId="43" fontId="1" fillId="0" borderId="1" xfId="1" applyFont="1" applyBorder="1"/>
    <xf numFmtId="3" fontId="21" fillId="0" borderId="1" xfId="0" applyNumberFormat="1" applyFont="1" applyBorder="1"/>
    <xf numFmtId="0" fontId="5" fillId="0" borderId="2" xfId="0" applyFont="1" applyBorder="1"/>
    <xf numFmtId="0" fontId="1" fillId="0" borderId="3" xfId="0" applyFont="1" applyBorder="1"/>
    <xf numFmtId="3" fontId="5" fillId="0" borderId="1" xfId="0" applyNumberFormat="1" applyFont="1" applyBorder="1"/>
    <xf numFmtId="0" fontId="5" fillId="0" borderId="5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8" fillId="6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2" fillId="7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right"/>
    </xf>
    <xf numFmtId="43" fontId="25" fillId="0" borderId="1" xfId="1" applyFont="1" applyBorder="1" applyAlignment="1">
      <alignment horizontal="right"/>
    </xf>
    <xf numFmtId="166" fontId="25" fillId="8" borderId="1" xfId="0" applyNumberFormat="1" applyFont="1" applyFill="1" applyBorder="1"/>
    <xf numFmtId="166" fontId="26" fillId="3" borderId="1" xfId="0" applyNumberFormat="1" applyFont="1" applyFill="1" applyBorder="1"/>
    <xf numFmtId="43" fontId="25" fillId="7" borderId="1" xfId="1" applyFont="1" applyFill="1" applyBorder="1" applyAlignment="1">
      <alignment horizontal="right"/>
    </xf>
    <xf numFmtId="165" fontId="27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5" fillId="0" borderId="1" xfId="1" applyNumberFormat="1" applyFont="1" applyBorder="1" applyAlignment="1">
      <alignment horizontal="right"/>
    </xf>
    <xf numFmtId="175" fontId="25" fillId="8" borderId="1" xfId="0" applyNumberFormat="1" applyFont="1" applyFill="1" applyBorder="1"/>
    <xf numFmtId="175" fontId="25" fillId="3" borderId="1" xfId="0" applyNumberFormat="1" applyFont="1" applyFill="1" applyBorder="1"/>
    <xf numFmtId="175" fontId="25" fillId="7" borderId="1" xfId="0" applyNumberFormat="1" applyFont="1" applyFill="1" applyBorder="1"/>
    <xf numFmtId="165" fontId="25" fillId="7" borderId="1" xfId="1" applyNumberFormat="1" applyFont="1" applyFill="1" applyBorder="1" applyAlignment="1">
      <alignment horizontal="right"/>
    </xf>
    <xf numFmtId="168" fontId="27" fillId="0" borderId="1" xfId="0" applyNumberFormat="1" applyFont="1" applyBorder="1"/>
    <xf numFmtId="43" fontId="0" fillId="3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5" fillId="0" borderId="1" xfId="0" applyNumberFormat="1" applyFont="1" applyBorder="1"/>
    <xf numFmtId="176" fontId="0" fillId="0" borderId="1" xfId="0" applyNumberFormat="1" applyBorder="1"/>
    <xf numFmtId="165" fontId="25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8" fillId="8" borderId="1" xfId="0" applyNumberFormat="1" applyFont="1" applyFill="1" applyBorder="1"/>
    <xf numFmtId="175" fontId="28" fillId="0" borderId="1" xfId="0" applyNumberFormat="1" applyFont="1" applyBorder="1"/>
    <xf numFmtId="175" fontId="28" fillId="7" borderId="1" xfId="0" applyNumberFormat="1" applyFont="1" applyFill="1" applyBorder="1"/>
    <xf numFmtId="165" fontId="28" fillId="7" borderId="1" xfId="1" applyNumberFormat="1" applyFont="1" applyFill="1" applyBorder="1" applyAlignment="1">
      <alignment horizontal="right"/>
    </xf>
    <xf numFmtId="0" fontId="24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5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3C5A-3B65-4689-8F4B-FA2B13A33F4C}">
  <dimension ref="A1:AA93"/>
  <sheetViews>
    <sheetView tabSelected="1" workbookViewId="0">
      <selection activeCell="D14" sqref="D14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10.453125" style="4" customWidth="1"/>
    <col min="5" max="5" width="15.453125" style="4" customWidth="1"/>
    <col min="6" max="6" width="22.08984375" style="4" customWidth="1"/>
    <col min="7" max="7" width="27.08984375" style="53" hidden="1" customWidth="1"/>
    <col min="8" max="8" width="11.36328125" style="53" hidden="1" customWidth="1"/>
    <col min="9" max="9" width="1.6328125" style="53" hidden="1" customWidth="1"/>
    <col min="10" max="10" width="36" style="53" customWidth="1"/>
    <col min="11" max="11" width="23.453125" style="53" customWidth="1"/>
    <col min="12" max="12" width="0.90625" style="4" hidden="1" customWidth="1"/>
    <col min="13" max="13" width="27.90625" style="4" customWidth="1"/>
    <col min="14" max="14" width="0.6328125" style="4" customWidth="1"/>
    <col min="15" max="15" width="24.08984375" style="4" customWidth="1"/>
    <col min="16" max="16" width="11.36328125" style="4" hidden="1" customWidth="1"/>
    <col min="17" max="17" width="10.36328125" style="4" bestFit="1" customWidth="1"/>
    <col min="18" max="18" width="4.453125" style="4" customWidth="1"/>
    <col min="19" max="19" width="20" style="4" bestFit="1" customWidth="1"/>
    <col min="20" max="20" width="18.54296875" style="4" customWidth="1"/>
    <col min="21" max="21" width="16.36328125" style="4" customWidth="1"/>
    <col min="22" max="22" width="28.6328125" style="4" hidden="1" customWidth="1"/>
    <col min="23" max="16384" width="8.90625" style="4"/>
  </cols>
  <sheetData>
    <row r="1" spans="1:13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</row>
    <row r="2" spans="1:13" x14ac:dyDescent="0.35">
      <c r="A2" s="5" t="s">
        <v>1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</row>
    <row r="3" spans="1:13" x14ac:dyDescent="0.35">
      <c r="A3" s="5" t="s">
        <v>2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</row>
    <row r="4" spans="1:13" x14ac:dyDescent="0.35">
      <c r="A4" s="9" t="s">
        <v>3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</row>
    <row r="5" spans="1:13" x14ac:dyDescent="0.35">
      <c r="A5" s="10"/>
      <c r="B5" s="11" t="s">
        <v>4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</row>
    <row r="6" spans="1:13" x14ac:dyDescent="0.35">
      <c r="A6" s="12"/>
      <c r="B6" s="13" t="s">
        <v>5</v>
      </c>
      <c r="C6" s="14"/>
      <c r="D6" s="14"/>
      <c r="F6" s="10"/>
      <c r="G6" s="10"/>
      <c r="H6" s="10"/>
      <c r="I6" s="3"/>
      <c r="J6" s="15"/>
      <c r="K6" s="15"/>
      <c r="L6" s="2"/>
      <c r="M6" s="2"/>
    </row>
    <row r="7" spans="1:13" x14ac:dyDescent="0.35">
      <c r="A7" s="11"/>
      <c r="B7" s="13" t="s">
        <v>6</v>
      </c>
      <c r="C7" s="14"/>
      <c r="D7" s="14"/>
      <c r="F7" s="10"/>
      <c r="G7" s="10" t="s">
        <v>7</v>
      </c>
      <c r="H7" s="10"/>
      <c r="I7" s="3"/>
      <c r="J7" s="8"/>
      <c r="K7" s="3"/>
      <c r="L7" s="2"/>
      <c r="M7" s="2"/>
    </row>
    <row r="8" spans="1:13" x14ac:dyDescent="0.35">
      <c r="A8" s="14"/>
      <c r="B8" s="11" t="s">
        <v>8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</row>
    <row r="9" spans="1:13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</row>
    <row r="10" spans="1:13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</row>
    <row r="11" spans="1:13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3"/>
      <c r="K11" s="18"/>
      <c r="L11" s="2"/>
      <c r="M11" s="2"/>
    </row>
    <row r="12" spans="1:13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</row>
    <row r="13" spans="1:13" x14ac:dyDescent="0.35">
      <c r="A13" s="14"/>
      <c r="E13" s="14"/>
      <c r="G13" s="8"/>
      <c r="H13" s="8"/>
      <c r="I13" s="8"/>
      <c r="J13" s="3"/>
      <c r="K13" s="14"/>
      <c r="L13" s="2"/>
      <c r="M13" s="2"/>
    </row>
    <row r="14" spans="1:13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</row>
    <row r="15" spans="1:13" x14ac:dyDescent="0.35">
      <c r="A15" s="14"/>
      <c r="B15" s="14"/>
      <c r="C15" s="14"/>
      <c r="D15" s="14"/>
      <c r="E15" s="14"/>
      <c r="F15" s="8"/>
      <c r="G15" s="8"/>
      <c r="H15" s="23"/>
      <c r="I15" s="8"/>
      <c r="J15" s="3"/>
      <c r="K15" s="3"/>
      <c r="L15" s="2"/>
      <c r="M15" s="2"/>
    </row>
    <row r="16" spans="1:13" x14ac:dyDescent="0.35">
      <c r="A16" s="6" t="s">
        <v>9</v>
      </c>
      <c r="B16" s="24">
        <v>45190</v>
      </c>
      <c r="C16" s="14"/>
      <c r="D16" s="14"/>
      <c r="E16" s="14"/>
      <c r="F16" s="2"/>
      <c r="G16" s="25">
        <v>3</v>
      </c>
      <c r="H16" s="3"/>
      <c r="I16" s="22"/>
      <c r="J16" s="3"/>
      <c r="K16" s="3"/>
      <c r="L16" s="2"/>
      <c r="M16" s="2"/>
    </row>
    <row r="17" spans="1:27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100</v>
      </c>
      <c r="K17" s="28">
        <v>100</v>
      </c>
      <c r="L17" s="2"/>
      <c r="M17" s="2"/>
    </row>
    <row r="18" spans="1:27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</row>
    <row r="19" spans="1:27" x14ac:dyDescent="0.35">
      <c r="A19" s="29" t="s">
        <v>10</v>
      </c>
      <c r="B19" s="2"/>
      <c r="C19" s="2"/>
      <c r="D19" s="2"/>
      <c r="E19" s="2"/>
      <c r="F19" s="2"/>
      <c r="G19" s="15"/>
      <c r="H19" s="3"/>
      <c r="I19" s="3"/>
      <c r="J19" s="3"/>
      <c r="K19" s="3"/>
      <c r="L19" s="2"/>
      <c r="M19" s="2"/>
    </row>
    <row r="20" spans="1:27" x14ac:dyDescent="0.35">
      <c r="A20" s="2"/>
      <c r="B20" s="10" t="s">
        <v>11</v>
      </c>
      <c r="C20" s="10" t="s">
        <v>12</v>
      </c>
      <c r="D20" s="10"/>
      <c r="E20" s="10"/>
      <c r="F20" s="30"/>
      <c r="G20" s="31"/>
      <c r="H20" s="32"/>
      <c r="I20" s="33"/>
      <c r="J20" s="10" t="s">
        <v>11</v>
      </c>
      <c r="K20" s="10" t="s">
        <v>12</v>
      </c>
      <c r="L20" s="2"/>
      <c r="M20" s="2"/>
      <c r="O20" s="34" t="s">
        <v>13</v>
      </c>
      <c r="P20" s="34"/>
      <c r="Q20" s="34"/>
      <c r="S20" s="35" t="s">
        <v>14</v>
      </c>
      <c r="T20" s="35" t="s">
        <v>15</v>
      </c>
      <c r="U20" s="35"/>
      <c r="V20" s="35" t="s">
        <v>16</v>
      </c>
    </row>
    <row r="21" spans="1:27" ht="14" hidden="1" x14ac:dyDescent="0.3">
      <c r="A21" s="2"/>
      <c r="B21" s="2"/>
      <c r="C21" s="2"/>
      <c r="D21" s="2"/>
      <c r="E21" s="2"/>
      <c r="F21" s="36"/>
      <c r="G21" s="37"/>
      <c r="H21" s="38"/>
      <c r="I21" s="16"/>
      <c r="J21" s="37"/>
      <c r="K21" s="38"/>
      <c r="L21" s="38"/>
      <c r="M21" s="38"/>
      <c r="O21" s="39"/>
      <c r="P21" s="39"/>
    </row>
    <row r="22" spans="1:27" ht="14" hidden="1" x14ac:dyDescent="0.3">
      <c r="A22" s="2"/>
      <c r="B22" s="40"/>
      <c r="C22" s="41"/>
      <c r="D22" s="41"/>
      <c r="E22" s="2"/>
      <c r="F22" s="36" t="s">
        <v>17</v>
      </c>
      <c r="G22" s="37"/>
      <c r="H22" s="38"/>
      <c r="I22" s="16"/>
      <c r="J22" s="37"/>
      <c r="K22" s="42"/>
      <c r="L22" s="38"/>
      <c r="M22" s="38"/>
    </row>
    <row r="23" spans="1:27" ht="14" x14ac:dyDescent="0.3">
      <c r="A23" s="2" t="s">
        <v>18</v>
      </c>
      <c r="B23" s="8">
        <v>779</v>
      </c>
      <c r="C23" s="8">
        <v>780</v>
      </c>
      <c r="D23" s="8"/>
      <c r="E23" s="8"/>
      <c r="F23" s="43"/>
      <c r="G23" s="44"/>
      <c r="H23" s="38"/>
      <c r="I23" s="8"/>
      <c r="J23" s="23"/>
      <c r="K23" s="23"/>
      <c r="L23" s="8"/>
      <c r="M23" s="8"/>
      <c r="N23" s="45"/>
      <c r="S23" s="45"/>
    </row>
    <row r="24" spans="1:27" ht="14" x14ac:dyDescent="0.3">
      <c r="A24" s="2"/>
      <c r="B24" s="8" t="s">
        <v>19</v>
      </c>
      <c r="C24" s="8"/>
      <c r="D24" s="8"/>
      <c r="E24" s="8"/>
      <c r="F24" s="38"/>
      <c r="G24" s="38" t="s">
        <v>20</v>
      </c>
      <c r="H24" s="8"/>
      <c r="I24" s="8"/>
      <c r="J24" s="42"/>
      <c r="K24" s="42"/>
      <c r="L24" s="8"/>
      <c r="M24" s="8"/>
      <c r="N24" s="45"/>
      <c r="O24" s="4" t="s">
        <v>18</v>
      </c>
      <c r="Q24" s="46">
        <v>786</v>
      </c>
      <c r="R24" s="19"/>
      <c r="S24" s="46">
        <v>786</v>
      </c>
      <c r="T24" s="46">
        <v>786</v>
      </c>
      <c r="V24" s="4" t="s">
        <v>21</v>
      </c>
    </row>
    <row r="25" spans="1:27" ht="14" x14ac:dyDescent="0.3">
      <c r="A25" s="2" t="s">
        <v>22</v>
      </c>
      <c r="B25" s="8">
        <f>B23*(J25-0.0075)</f>
        <v>816.23619999999983</v>
      </c>
      <c r="C25" s="8">
        <f>+C23*(K25-0.0055)</f>
        <v>834.44399999999985</v>
      </c>
      <c r="D25" s="8"/>
      <c r="E25" s="8"/>
      <c r="F25" s="47" t="s">
        <v>23</v>
      </c>
      <c r="G25" s="48">
        <v>1.0652999999999999</v>
      </c>
      <c r="H25" s="49">
        <f>+G25+0.01</f>
        <v>1.0752999999999999</v>
      </c>
      <c r="I25" s="49"/>
      <c r="J25" s="42">
        <f>+(G25-($J$17/10000))+0</f>
        <v>1.0552999999999999</v>
      </c>
      <c r="K25" s="42">
        <f>+(G25+($K$17/10000))+0</f>
        <v>1.0752999999999999</v>
      </c>
      <c r="L25" s="8" t="s">
        <v>24</v>
      </c>
      <c r="M25" s="50"/>
      <c r="N25" s="45"/>
      <c r="Q25" s="51"/>
      <c r="R25" s="19"/>
      <c r="S25" s="52"/>
      <c r="T25" s="52"/>
    </row>
    <row r="26" spans="1:27" x14ac:dyDescent="0.35">
      <c r="A26" s="2"/>
      <c r="B26" s="2"/>
      <c r="C26" s="2"/>
      <c r="D26" s="2"/>
      <c r="E26" s="2"/>
      <c r="G26" s="48"/>
      <c r="I26" s="37"/>
      <c r="J26" s="38"/>
      <c r="K26" s="38"/>
      <c r="L26" s="38"/>
      <c r="M26" s="38"/>
      <c r="O26" s="4" t="s">
        <v>25</v>
      </c>
      <c r="P26" s="54">
        <f>G25+0.006</f>
        <v>1.0712999999999999</v>
      </c>
      <c r="Q26" s="46">
        <f>$Q$24*P26</f>
        <v>842.04179999999997</v>
      </c>
      <c r="R26" s="19"/>
      <c r="S26" s="52">
        <f>$S$24*P26</f>
        <v>842.04179999999997</v>
      </c>
      <c r="T26" s="52">
        <f>$T$24*P26</f>
        <v>842.04179999999997</v>
      </c>
      <c r="V26" s="4" t="s">
        <v>21</v>
      </c>
    </row>
    <row r="27" spans="1:27" ht="14" x14ac:dyDescent="0.3">
      <c r="A27" s="2" t="s">
        <v>26</v>
      </c>
      <c r="B27" s="8">
        <f>+B23/K27</f>
        <v>5.2166342998727657</v>
      </c>
      <c r="C27" s="8">
        <f>+C23/J27</f>
        <v>5.2956751985878201</v>
      </c>
      <c r="D27" s="23"/>
      <c r="E27" s="55"/>
      <c r="F27" s="47" t="s">
        <v>27</v>
      </c>
      <c r="G27" s="48">
        <v>148.29</v>
      </c>
      <c r="H27" s="49">
        <f>+G27+0.04</f>
        <v>148.32999999999998</v>
      </c>
      <c r="I27" s="17"/>
      <c r="J27" s="8">
        <f>+(G27-($J$17/100))+0</f>
        <v>147.29</v>
      </c>
      <c r="K27" s="8">
        <f>+(H27+($K$17/100))-0</f>
        <v>149.32999999999998</v>
      </c>
      <c r="L27" s="16" t="s">
        <v>28</v>
      </c>
      <c r="M27" s="16"/>
      <c r="P27" s="56"/>
      <c r="Q27" s="46"/>
      <c r="R27" s="19"/>
      <c r="S27" s="57"/>
      <c r="T27" s="57"/>
      <c r="U27" s="39"/>
    </row>
    <row r="28" spans="1:27" ht="14" x14ac:dyDescent="0.3">
      <c r="A28" s="2"/>
      <c r="B28" s="2"/>
      <c r="C28" s="2"/>
      <c r="D28" s="2"/>
      <c r="E28" s="2"/>
      <c r="F28" s="8"/>
      <c r="G28" s="48"/>
      <c r="H28" s="37"/>
      <c r="I28" s="37"/>
      <c r="J28" s="42"/>
      <c r="K28" s="42"/>
      <c r="L28" s="38"/>
      <c r="M28" s="38"/>
      <c r="O28" s="4" t="s">
        <v>29</v>
      </c>
      <c r="P28" s="56">
        <f>G29+0.006</f>
        <v>1.2369000000000001</v>
      </c>
      <c r="Q28" s="46">
        <f>$Q$24*P28</f>
        <v>972.2034000000001</v>
      </c>
      <c r="R28" s="19"/>
      <c r="S28" s="52">
        <f>$S$24*P28</f>
        <v>972.2034000000001</v>
      </c>
      <c r="T28" s="52">
        <f>$T$24*P28</f>
        <v>972.2034000000001</v>
      </c>
      <c r="U28" s="39"/>
      <c r="V28" s="4" t="s">
        <v>21</v>
      </c>
    </row>
    <row r="29" spans="1:27" ht="14" x14ac:dyDescent="0.3">
      <c r="A29" s="2" t="s">
        <v>29</v>
      </c>
      <c r="B29" s="16">
        <f>+B23*(J29-0.0075)</f>
        <v>945.23860000000002</v>
      </c>
      <c r="C29" s="16">
        <f>+C23*(K29-0.0055)</f>
        <v>963.61200000000008</v>
      </c>
      <c r="D29" s="16"/>
      <c r="E29" s="8"/>
      <c r="F29" s="38" t="s">
        <v>30</v>
      </c>
      <c r="G29" s="48">
        <v>1.2309000000000001</v>
      </c>
      <c r="H29" s="49">
        <f>+G29+0.03</f>
        <v>1.2609000000000001</v>
      </c>
      <c r="I29" s="49"/>
      <c r="J29" s="42">
        <f>+(G29-($J$17/10000))+0</f>
        <v>1.2209000000000001</v>
      </c>
      <c r="K29" s="42">
        <f>+(G29+($K$17/10000))-0</f>
        <v>1.2409000000000001</v>
      </c>
      <c r="L29" s="16" t="s">
        <v>31</v>
      </c>
      <c r="M29" s="16"/>
      <c r="N29" s="45"/>
      <c r="P29" s="56"/>
      <c r="Q29" s="46"/>
      <c r="R29" s="58"/>
      <c r="S29" s="52"/>
      <c r="T29" s="52"/>
      <c r="U29" s="59"/>
      <c r="W29" s="45"/>
      <c r="X29" s="45"/>
      <c r="Y29" s="45"/>
      <c r="Z29" s="45"/>
      <c r="AA29" s="45"/>
    </row>
    <row r="30" spans="1:27" ht="14" x14ac:dyDescent="0.3">
      <c r="A30" s="2"/>
      <c r="B30" s="16"/>
      <c r="C30" s="2"/>
      <c r="D30" s="2"/>
      <c r="E30" s="8"/>
      <c r="F30" s="47"/>
      <c r="G30" s="48"/>
      <c r="H30" s="37"/>
      <c r="I30" s="37"/>
      <c r="J30" s="42"/>
      <c r="K30" s="42"/>
      <c r="L30" s="38"/>
      <c r="M30" s="60"/>
      <c r="N30" s="45"/>
      <c r="O30" s="4" t="s">
        <v>32</v>
      </c>
      <c r="P30" s="56">
        <f>G31-0.006</f>
        <v>0.8992</v>
      </c>
      <c r="Q30" s="46">
        <f>$Q$24/P30</f>
        <v>874.11032028469754</v>
      </c>
      <c r="R30" s="19"/>
      <c r="S30" s="52">
        <f>$S$24/P30</f>
        <v>874.11032028469754</v>
      </c>
      <c r="T30" s="52">
        <f>$T$24/P30</f>
        <v>874.11032028469754</v>
      </c>
      <c r="U30" s="59"/>
      <c r="V30" s="4" t="s">
        <v>21</v>
      </c>
      <c r="W30" s="45"/>
      <c r="X30" s="45"/>
      <c r="Y30" s="45"/>
      <c r="Z30" s="45"/>
      <c r="AA30" s="45"/>
    </row>
    <row r="31" spans="1:27" ht="14" x14ac:dyDescent="0.3">
      <c r="A31" s="2" t="s">
        <v>32</v>
      </c>
      <c r="B31" s="16">
        <f>+B23/K31</f>
        <v>851.18006993006986</v>
      </c>
      <c r="C31" s="16">
        <f>+C23/J31</f>
        <v>871.31367292225207</v>
      </c>
      <c r="D31" s="16"/>
      <c r="E31" s="8"/>
      <c r="F31" s="38" t="s">
        <v>33</v>
      </c>
      <c r="G31" s="48">
        <v>0.9052</v>
      </c>
      <c r="H31" s="49">
        <f>+G31+0.04</f>
        <v>0.94520000000000004</v>
      </c>
      <c r="I31" s="49"/>
      <c r="J31" s="42">
        <f>+(G31-($J$17/10000))+0</f>
        <v>0.8952</v>
      </c>
      <c r="K31" s="42">
        <f>+(G31+($K$17/10000))-0</f>
        <v>0.91520000000000001</v>
      </c>
      <c r="L31" s="16" t="s">
        <v>34</v>
      </c>
      <c r="M31" s="16"/>
      <c r="N31" s="45"/>
      <c r="P31" s="56"/>
      <c r="Q31" s="46"/>
      <c r="R31" s="19"/>
      <c r="S31" s="52"/>
      <c r="T31" s="52"/>
      <c r="U31" s="59"/>
      <c r="W31" s="45"/>
      <c r="X31" s="45"/>
      <c r="Y31" s="45"/>
      <c r="Z31" s="45"/>
      <c r="AA31" s="45"/>
    </row>
    <row r="32" spans="1:27" ht="14" x14ac:dyDescent="0.3">
      <c r="A32" s="2"/>
      <c r="B32" s="16"/>
      <c r="C32" s="16"/>
      <c r="D32" s="16"/>
      <c r="E32" s="8"/>
      <c r="F32" s="8"/>
      <c r="G32" s="48"/>
      <c r="H32" s="37"/>
      <c r="I32" s="37"/>
      <c r="J32" s="42"/>
      <c r="K32" s="42"/>
      <c r="L32" s="38"/>
      <c r="M32" s="38"/>
      <c r="N32" s="45"/>
      <c r="O32" s="4" t="s">
        <v>35</v>
      </c>
      <c r="P32" s="56">
        <f>G33-0.07</f>
        <v>18.736599999999999</v>
      </c>
      <c r="Q32" s="46">
        <f>$Q$24/P32</f>
        <v>41.949980252553829</v>
      </c>
      <c r="R32" s="19"/>
      <c r="S32" s="52">
        <f>$S$24/P32</f>
        <v>41.949980252553829</v>
      </c>
      <c r="T32" s="52">
        <f>$T$24/P32</f>
        <v>41.949980252553829</v>
      </c>
      <c r="U32" s="61"/>
      <c r="V32" s="4" t="s">
        <v>21</v>
      </c>
      <c r="W32" s="45"/>
      <c r="X32" s="45"/>
      <c r="Y32" s="45"/>
      <c r="Z32" s="45"/>
      <c r="AA32" s="45"/>
    </row>
    <row r="33" spans="1:27" ht="14" x14ac:dyDescent="0.3">
      <c r="A33" s="2" t="s">
        <v>35</v>
      </c>
      <c r="B33" s="16">
        <f>+B23/K33</f>
        <v>41.202543027302632</v>
      </c>
      <c r="C33" s="16">
        <f>+C23/J33</f>
        <v>41.685371641121023</v>
      </c>
      <c r="D33" s="16"/>
      <c r="E33" s="8"/>
      <c r="F33" s="62" t="s">
        <v>36</v>
      </c>
      <c r="G33" s="48">
        <v>18.8066</v>
      </c>
      <c r="H33" s="49">
        <f>+G33+0.04</f>
        <v>18.846599999999999</v>
      </c>
      <c r="I33" s="63"/>
      <c r="J33" s="42">
        <f>+(G33-($J$17/10000))-0.085</f>
        <v>18.711599999999997</v>
      </c>
      <c r="K33" s="42">
        <f>+(H33+($K$17/10000))+0.05</f>
        <v>18.906600000000001</v>
      </c>
      <c r="L33" s="38" t="s">
        <v>37</v>
      </c>
      <c r="M33" s="38"/>
      <c r="N33" s="45"/>
      <c r="P33" s="56"/>
      <c r="Q33" s="46"/>
      <c r="R33" s="19"/>
      <c r="S33" s="52"/>
      <c r="T33" s="52"/>
      <c r="U33" s="59"/>
      <c r="W33" s="45"/>
      <c r="X33" s="45"/>
      <c r="Y33" s="45"/>
      <c r="Z33" s="45"/>
      <c r="AA33" s="45"/>
    </row>
    <row r="34" spans="1:27" ht="14" x14ac:dyDescent="0.3">
      <c r="A34" s="2"/>
      <c r="B34" s="16"/>
      <c r="C34" s="16"/>
      <c r="D34" s="16"/>
      <c r="E34" s="8"/>
      <c r="F34" s="8"/>
      <c r="G34" s="48"/>
      <c r="H34" s="37"/>
      <c r="I34" s="37"/>
      <c r="J34" s="42"/>
      <c r="K34" s="42"/>
      <c r="L34" s="38"/>
      <c r="M34" s="38"/>
      <c r="O34" s="4" t="s">
        <v>38</v>
      </c>
      <c r="P34" s="56">
        <f>G37-0.006</f>
        <v>1.3432999999999999</v>
      </c>
      <c r="Q34" s="46">
        <f>$Q$24/P34</f>
        <v>585.12618179111143</v>
      </c>
      <c r="R34" s="19"/>
      <c r="S34" s="52">
        <f>$S$24/P34</f>
        <v>585.12618179111143</v>
      </c>
      <c r="T34" s="52">
        <f>$T$24/P34</f>
        <v>585.12618179111143</v>
      </c>
      <c r="U34" s="45"/>
      <c r="V34" s="4" t="s">
        <v>21</v>
      </c>
      <c r="W34" s="45"/>
      <c r="X34" s="45"/>
      <c r="Y34" s="45"/>
      <c r="Z34" s="45"/>
      <c r="AA34" s="45"/>
    </row>
    <row r="35" spans="1:27" ht="14" x14ac:dyDescent="0.3">
      <c r="A35" s="2" t="s">
        <v>39</v>
      </c>
      <c r="B35" s="16">
        <f>+B23/K35</f>
        <v>111.21898289597669</v>
      </c>
      <c r="C35" s="16">
        <f>+C23/J35</f>
        <v>111.68065061137996</v>
      </c>
      <c r="D35" s="16"/>
      <c r="E35" s="8"/>
      <c r="F35" s="62" t="s">
        <v>40</v>
      </c>
      <c r="G35" s="48">
        <v>6.9942000000000002</v>
      </c>
      <c r="H35" s="49">
        <f>+G35+0.04</f>
        <v>7.0342000000000002</v>
      </c>
      <c r="I35" s="63"/>
      <c r="J35" s="42">
        <f>+(G35-($J$17/10000))-0</f>
        <v>6.9842000000000004</v>
      </c>
      <c r="K35" s="42">
        <f>+(G35+($K$17/10000))-0</f>
        <v>7.0042</v>
      </c>
      <c r="L35" s="16" t="s">
        <v>41</v>
      </c>
      <c r="M35" s="16"/>
      <c r="N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ht="14" x14ac:dyDescent="0.3">
      <c r="A36" s="2"/>
      <c r="B36" s="16"/>
      <c r="C36" s="16"/>
      <c r="D36" s="16"/>
      <c r="E36" s="8"/>
      <c r="F36" s="8"/>
      <c r="G36" s="48"/>
      <c r="H36" s="8"/>
      <c r="I36" s="8"/>
      <c r="J36" s="16"/>
      <c r="K36" s="8"/>
      <c r="L36" s="38"/>
      <c r="M36" s="38"/>
      <c r="N36" s="45"/>
      <c r="Q36" s="64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ht="14" x14ac:dyDescent="0.3">
      <c r="A37" s="2" t="s">
        <v>38</v>
      </c>
      <c r="B37" s="16">
        <f>+B23/K37</f>
        <v>573.08908997278013</v>
      </c>
      <c r="C37" s="16">
        <f>+C23/J37</f>
        <v>582.39378779959679</v>
      </c>
      <c r="D37" s="16"/>
      <c r="E37" s="8"/>
      <c r="F37" s="62" t="s">
        <v>42</v>
      </c>
      <c r="G37" s="48">
        <v>1.3492999999999999</v>
      </c>
      <c r="H37" s="49">
        <f>+G37+0.04</f>
        <v>1.3893</v>
      </c>
      <c r="I37" s="65"/>
      <c r="J37" s="42">
        <f>+(G37-($J$17/10000))-0</f>
        <v>1.3392999999999999</v>
      </c>
      <c r="K37" s="42">
        <f>+(G37+($K$17/10000))-0</f>
        <v>1.3593</v>
      </c>
      <c r="L37" s="16" t="s">
        <v>43</v>
      </c>
      <c r="M37" s="16"/>
      <c r="N37" s="45"/>
      <c r="Q37" s="64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ht="17.25" customHeight="1" x14ac:dyDescent="0.3">
      <c r="A38" s="2"/>
      <c r="B38" s="8"/>
      <c r="C38" s="8"/>
      <c r="D38" s="8"/>
      <c r="E38" s="8"/>
      <c r="F38" s="38"/>
      <c r="G38" s="48"/>
      <c r="H38" s="23"/>
      <c r="I38" s="23"/>
      <c r="J38" s="37"/>
      <c r="K38" s="37"/>
      <c r="L38" s="16"/>
      <c r="M38" s="16"/>
      <c r="N38" s="45"/>
      <c r="O38" s="64"/>
      <c r="P38" s="64"/>
      <c r="Q38" s="64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7" ht="14" x14ac:dyDescent="0.3">
      <c r="A39" s="2" t="s">
        <v>44</v>
      </c>
      <c r="B39" s="8">
        <f>+B23*J39</f>
        <v>491.78269999999998</v>
      </c>
      <c r="C39" s="8">
        <f>+C23*K39</f>
        <v>508.01400000000001</v>
      </c>
      <c r="D39" s="8"/>
      <c r="E39" s="8"/>
      <c r="F39" s="62" t="s">
        <v>45</v>
      </c>
      <c r="G39" s="48">
        <v>0.64129999999999998</v>
      </c>
      <c r="H39" s="49">
        <f>+G39+0.04</f>
        <v>0.68130000000000002</v>
      </c>
      <c r="I39" s="63"/>
      <c r="J39" s="42">
        <f>+(G39-($J$17/10000))+0</f>
        <v>0.63129999999999997</v>
      </c>
      <c r="K39" s="42">
        <f>+(G39+($K$17/10000))-0</f>
        <v>0.65129999999999999</v>
      </c>
      <c r="L39" s="8" t="s">
        <v>46</v>
      </c>
      <c r="M39" s="8"/>
      <c r="N39" s="45"/>
      <c r="O39" s="34"/>
      <c r="P39" s="34"/>
      <c r="Q39" s="34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14" x14ac:dyDescent="0.3">
      <c r="A40" s="2"/>
      <c r="B40" s="16"/>
      <c r="C40" s="16"/>
      <c r="D40" s="16"/>
      <c r="E40" s="16"/>
      <c r="F40" s="66"/>
      <c r="G40" s="48"/>
      <c r="H40" s="67"/>
      <c r="I40" s="67"/>
      <c r="J40" s="42"/>
      <c r="K40" s="42"/>
      <c r="L40" s="16"/>
      <c r="M40" s="16"/>
      <c r="N40" s="68"/>
      <c r="O40" s="45"/>
      <c r="Q40" s="45"/>
      <c r="R40" s="68"/>
      <c r="S40" s="68"/>
      <c r="T40" s="68"/>
      <c r="U40" s="68"/>
      <c r="V40" s="68"/>
      <c r="W40" s="68"/>
      <c r="X40" s="68"/>
      <c r="Y40" s="68"/>
      <c r="Z40" s="68"/>
      <c r="AA40" s="68"/>
    </row>
    <row r="41" spans="1:27" ht="14" x14ac:dyDescent="0.3">
      <c r="A41" s="2" t="s">
        <v>47</v>
      </c>
      <c r="B41" s="16">
        <f>+B23/K41</f>
        <v>106.44694050449564</v>
      </c>
      <c r="C41" s="8">
        <f>+C23/J41</f>
        <v>106.87566797292483</v>
      </c>
      <c r="D41" s="8"/>
      <c r="E41" s="8"/>
      <c r="F41" s="62" t="s">
        <v>48</v>
      </c>
      <c r="G41" s="48">
        <v>7.3082000000000003</v>
      </c>
      <c r="H41" s="49">
        <f>+G41+0.04</f>
        <v>7.3482000000000003</v>
      </c>
      <c r="I41" s="63"/>
      <c r="J41" s="23">
        <f>+(G41-(100/10000))+0</f>
        <v>7.2982000000000005</v>
      </c>
      <c r="K41" s="23">
        <f>+(G41+(100/10000))-0</f>
        <v>7.3182</v>
      </c>
      <c r="L41" s="8" t="s">
        <v>49</v>
      </c>
      <c r="M41" s="8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27" ht="14" x14ac:dyDescent="0.3">
      <c r="A42" s="2"/>
      <c r="B42" s="8"/>
      <c r="C42" s="8"/>
      <c r="D42" s="8"/>
      <c r="E42" s="8"/>
      <c r="F42" s="69"/>
      <c r="G42" s="70"/>
      <c r="H42" s="71"/>
      <c r="I42" s="71"/>
      <c r="J42" s="67"/>
      <c r="K42" s="8"/>
      <c r="L42" s="8"/>
      <c r="M42" s="8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27" ht="20.25" hidden="1" customHeight="1" x14ac:dyDescent="0.3">
      <c r="A43" s="2" t="s">
        <v>50</v>
      </c>
      <c r="B43" s="72">
        <f>C43-1</f>
        <v>378</v>
      </c>
      <c r="C43" s="73">
        <v>379</v>
      </c>
      <c r="D43" s="32"/>
      <c r="E43" s="8"/>
      <c r="F43" s="8"/>
      <c r="G43" s="74"/>
      <c r="H43" s="16"/>
      <c r="I43" s="16"/>
      <c r="J43" s="67"/>
      <c r="K43" s="8"/>
      <c r="L43" s="74"/>
      <c r="M43" s="74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1:27" ht="14" x14ac:dyDescent="0.3">
      <c r="B44" s="8"/>
      <c r="C44" s="8"/>
      <c r="D44" s="8"/>
      <c r="E44" s="8"/>
      <c r="F44" s="75" t="s">
        <v>51</v>
      </c>
      <c r="G44" s="76">
        <v>0.86550000000000005</v>
      </c>
      <c r="H44" s="77">
        <f>+G44+0.004</f>
        <v>0.86950000000000005</v>
      </c>
      <c r="I44" s="78"/>
      <c r="J44" s="77">
        <v>0.85550000000000004</v>
      </c>
      <c r="K44" s="79">
        <f>+(H44+(100/10000))-0</f>
        <v>0.87950000000000006</v>
      </c>
      <c r="L44" s="16"/>
      <c r="M44" s="16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x14ac:dyDescent="0.35">
      <c r="A45" s="8"/>
      <c r="B45" s="8"/>
      <c r="C45" s="8"/>
      <c r="D45" s="8"/>
      <c r="E45" s="45"/>
      <c r="F45" s="8"/>
      <c r="G45" s="71"/>
      <c r="H45" s="16"/>
      <c r="I45" s="45"/>
      <c r="L45" s="71"/>
      <c r="M45" s="71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 ht="12.75" customHeight="1" x14ac:dyDescent="0.3">
      <c r="A46" s="8"/>
      <c r="B46" s="8"/>
      <c r="C46" s="8"/>
      <c r="D46" s="8"/>
      <c r="E46" s="68"/>
      <c r="F46" s="45"/>
      <c r="G46" s="80"/>
      <c r="H46" s="68"/>
      <c r="I46" s="45"/>
      <c r="J46" s="81" t="s">
        <v>52</v>
      </c>
      <c r="K46" s="81"/>
      <c r="L46" s="45"/>
      <c r="M46" s="45"/>
      <c r="N46" s="45"/>
      <c r="O46" s="45"/>
      <c r="P46" s="45"/>
      <c r="Q46" s="45"/>
      <c r="R46" s="45"/>
      <c r="S46" s="45"/>
    </row>
    <row r="47" spans="1:27" ht="14" x14ac:dyDescent="0.3">
      <c r="A47" s="8"/>
      <c r="B47" s="8"/>
      <c r="C47" s="8"/>
      <c r="D47" s="8"/>
      <c r="E47" s="68"/>
      <c r="F47" s="45"/>
      <c r="G47" s="80"/>
      <c r="H47" s="68"/>
      <c r="I47" s="45"/>
      <c r="J47" s="51" t="s">
        <v>18</v>
      </c>
      <c r="K47" s="42">
        <v>770.88</v>
      </c>
      <c r="L47" s="42">
        <v>326</v>
      </c>
      <c r="M47" s="45"/>
      <c r="N47" s="45"/>
      <c r="O47" s="45"/>
      <c r="P47" s="45"/>
      <c r="Q47" s="45"/>
      <c r="R47" s="45"/>
      <c r="S47" s="45"/>
    </row>
    <row r="48" spans="1:27" ht="14" x14ac:dyDescent="0.3">
      <c r="A48" s="8"/>
      <c r="B48" s="8"/>
      <c r="C48" s="8"/>
      <c r="D48" s="8"/>
      <c r="E48" s="82"/>
      <c r="F48" s="45"/>
      <c r="G48" s="80"/>
      <c r="H48" s="83"/>
      <c r="I48" s="45"/>
      <c r="J48" s="51" t="s">
        <v>25</v>
      </c>
      <c r="K48" s="42">
        <v>840.875</v>
      </c>
      <c r="L48" s="42">
        <f>$Q$47*C25</f>
        <v>0</v>
      </c>
      <c r="M48" s="45"/>
      <c r="N48" s="45"/>
      <c r="O48" s="45"/>
      <c r="P48" s="45"/>
      <c r="Q48" s="45"/>
      <c r="R48" s="45"/>
      <c r="S48" s="45"/>
    </row>
    <row r="49" spans="1:27" ht="14" x14ac:dyDescent="0.3">
      <c r="A49" s="8"/>
      <c r="B49" s="8"/>
      <c r="C49" s="8"/>
      <c r="D49" s="8"/>
      <c r="E49" s="84"/>
      <c r="F49" s="68"/>
      <c r="G49" s="68"/>
      <c r="H49" s="68"/>
      <c r="I49" s="45"/>
      <c r="J49" s="51" t="s">
        <v>29</v>
      </c>
      <c r="K49" s="42">
        <v>980.02</v>
      </c>
      <c r="L49" s="42">
        <f>$Q$47*C29</f>
        <v>0</v>
      </c>
      <c r="M49" s="45"/>
      <c r="N49" s="45"/>
      <c r="O49" s="45"/>
      <c r="P49" s="45"/>
      <c r="Q49" s="45"/>
      <c r="R49" s="45"/>
      <c r="S49" s="45"/>
    </row>
    <row r="50" spans="1:27" ht="14" x14ac:dyDescent="0.3">
      <c r="A50" s="8"/>
      <c r="B50" s="8"/>
      <c r="C50" s="8"/>
      <c r="D50" s="8"/>
      <c r="E50" s="68"/>
      <c r="F50" s="85"/>
      <c r="G50" s="68"/>
      <c r="H50" s="68"/>
      <c r="I50" s="45"/>
      <c r="J50" s="51" t="s">
        <v>47</v>
      </c>
      <c r="K50" s="42">
        <v>106.279</v>
      </c>
      <c r="L50" s="42">
        <f>$Q$47/B41</f>
        <v>0</v>
      </c>
      <c r="M50" s="45"/>
      <c r="N50" s="45"/>
      <c r="O50" s="45"/>
      <c r="P50" s="45"/>
      <c r="Q50" s="45"/>
      <c r="R50" s="45"/>
      <c r="S50" s="45"/>
    </row>
    <row r="51" spans="1:27" ht="14" x14ac:dyDescent="0.3">
      <c r="A51" s="8"/>
      <c r="B51" s="8"/>
      <c r="C51" s="8"/>
      <c r="D51" s="8"/>
      <c r="E51" s="68"/>
      <c r="F51" s="68"/>
      <c r="G51" s="68"/>
      <c r="H51" s="68"/>
      <c r="I51" s="45"/>
      <c r="J51" s="51" t="s">
        <v>35</v>
      </c>
      <c r="K51" s="42">
        <v>40.744</v>
      </c>
      <c r="L51" s="42">
        <f>$Q$47/B33</f>
        <v>0</v>
      </c>
      <c r="M51" s="45"/>
      <c r="N51" s="45"/>
      <c r="O51" s="45"/>
      <c r="P51" s="45"/>
      <c r="Q51" s="45"/>
      <c r="R51" s="45"/>
      <c r="S51" s="45"/>
    </row>
    <row r="52" spans="1:27" x14ac:dyDescent="0.35">
      <c r="A52" s="45"/>
      <c r="B52" s="45"/>
      <c r="C52" s="8"/>
      <c r="D52" s="8"/>
      <c r="E52" s="86"/>
      <c r="F52" s="68"/>
      <c r="H52" s="68"/>
      <c r="I52" s="45"/>
      <c r="J52" s="51" t="s">
        <v>26</v>
      </c>
      <c r="K52" s="42">
        <v>5.3330000000000002</v>
      </c>
      <c r="L52" s="42">
        <f>$Q$47/B27</f>
        <v>0</v>
      </c>
      <c r="M52" s="45"/>
      <c r="N52" s="45"/>
      <c r="O52" s="45"/>
      <c r="P52" s="45"/>
      <c r="Q52" s="45"/>
      <c r="R52" s="45"/>
      <c r="S52" s="45"/>
    </row>
    <row r="53" spans="1:27" x14ac:dyDescent="0.35">
      <c r="A53" s="45"/>
      <c r="B53" s="45"/>
      <c r="C53" s="8"/>
      <c r="D53" s="8"/>
      <c r="E53" s="86"/>
      <c r="F53" s="68"/>
      <c r="H53" s="68"/>
      <c r="I53" s="45"/>
      <c r="J53" s="87" t="s">
        <v>53</v>
      </c>
      <c r="K53" s="88"/>
      <c r="L53" s="42"/>
      <c r="M53" s="45"/>
      <c r="N53" s="45"/>
      <c r="O53" s="45"/>
      <c r="P53" s="45"/>
      <c r="Q53" s="45"/>
      <c r="R53" s="45"/>
      <c r="S53" s="45"/>
    </row>
    <row r="54" spans="1:27" x14ac:dyDescent="0.35">
      <c r="A54" s="45"/>
      <c r="B54" s="45"/>
      <c r="C54" s="8"/>
      <c r="D54" s="8"/>
      <c r="E54" s="86"/>
      <c r="F54" s="68"/>
      <c r="H54" s="68"/>
      <c r="I54" s="45"/>
      <c r="J54" s="51"/>
      <c r="K54" s="42"/>
      <c r="L54" s="42"/>
      <c r="M54" s="45"/>
      <c r="N54" s="45"/>
      <c r="O54" s="45"/>
      <c r="P54" s="45"/>
      <c r="Q54" s="45"/>
      <c r="R54" s="45"/>
      <c r="S54" s="45"/>
    </row>
    <row r="55" spans="1:27" x14ac:dyDescent="0.35">
      <c r="A55" s="45"/>
      <c r="B55" s="45"/>
      <c r="C55" s="8"/>
      <c r="D55" s="8"/>
      <c r="E55" s="86"/>
      <c r="F55" s="68"/>
      <c r="H55" s="68"/>
      <c r="I55" s="45"/>
      <c r="J55" s="89"/>
      <c r="K55" s="77" t="s">
        <v>54</v>
      </c>
      <c r="L55" s="77"/>
      <c r="M55" s="90" t="s">
        <v>55</v>
      </c>
      <c r="N55" s="45"/>
      <c r="O55" s="45"/>
      <c r="P55" s="45"/>
      <c r="Q55" s="45"/>
      <c r="R55" s="45"/>
      <c r="S55" s="45"/>
    </row>
    <row r="56" spans="1:27" x14ac:dyDescent="0.35">
      <c r="A56" s="45"/>
      <c r="B56" s="45"/>
      <c r="C56" s="8"/>
      <c r="D56" s="8"/>
      <c r="E56" s="86"/>
      <c r="F56" s="68"/>
      <c r="H56" s="68"/>
      <c r="I56" s="45"/>
      <c r="J56" s="91" t="s">
        <v>56</v>
      </c>
      <c r="K56" s="92">
        <v>785</v>
      </c>
      <c r="L56" s="93">
        <v>362.21</v>
      </c>
      <c r="M56" s="94">
        <v>786</v>
      </c>
      <c r="N56" s="45"/>
      <c r="O56" s="45"/>
      <c r="P56" s="45"/>
      <c r="Q56" s="45"/>
      <c r="R56" s="45"/>
      <c r="S56" s="45"/>
    </row>
    <row r="57" spans="1:27" x14ac:dyDescent="0.35">
      <c r="A57" s="45"/>
      <c r="B57" s="45"/>
      <c r="C57" s="8"/>
      <c r="D57" s="8"/>
      <c r="E57" s="86"/>
      <c r="F57" s="68"/>
      <c r="H57" s="68"/>
      <c r="I57" s="45"/>
      <c r="J57" s="95"/>
      <c r="K57" s="95"/>
      <c r="L57" s="45"/>
      <c r="M57" s="45"/>
      <c r="N57" s="45"/>
      <c r="O57" s="45"/>
      <c r="P57" s="45"/>
      <c r="Q57" s="45"/>
      <c r="R57" s="45"/>
      <c r="S57" s="45"/>
    </row>
    <row r="58" spans="1:27" x14ac:dyDescent="0.35">
      <c r="A58" s="45">
        <v>77</v>
      </c>
      <c r="B58" s="45"/>
      <c r="C58" s="8"/>
      <c r="D58" s="8"/>
      <c r="E58" s="86"/>
      <c r="F58" s="68"/>
      <c r="H58" s="68"/>
      <c r="I58" s="45"/>
      <c r="J58" s="96" t="s">
        <v>57</v>
      </c>
      <c r="K58" s="94">
        <v>770.71</v>
      </c>
      <c r="L58" s="45"/>
      <c r="M58" s="45"/>
      <c r="N58" s="45"/>
      <c r="O58" s="45"/>
      <c r="P58" s="45"/>
      <c r="Q58" s="45"/>
      <c r="R58" s="45"/>
      <c r="S58" s="45"/>
    </row>
    <row r="59" spans="1:27" ht="14" x14ac:dyDescent="0.3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x14ac:dyDescent="0.35">
      <c r="B60" s="45"/>
      <c r="C60" s="45"/>
      <c r="D60" s="45"/>
      <c r="E60" s="97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27" x14ac:dyDescent="0.35">
      <c r="B61" s="45"/>
      <c r="C61" s="45"/>
      <c r="D61" s="45"/>
      <c r="E61" s="97"/>
      <c r="F61" s="98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pans="1:27" x14ac:dyDescent="0.35">
      <c r="B62" s="45"/>
      <c r="C62" s="45"/>
      <c r="D62" s="45"/>
      <c r="E62" s="99"/>
      <c r="F62" s="45"/>
      <c r="G62" s="100"/>
      <c r="H62" s="45"/>
      <c r="I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27" x14ac:dyDescent="0.35">
      <c r="B63" s="45"/>
      <c r="C63" s="45"/>
      <c r="D63" s="45"/>
      <c r="E63" s="101"/>
      <c r="F63" s="102"/>
      <c r="G63" s="100"/>
      <c r="H63" s="45"/>
      <c r="I63" s="45"/>
      <c r="J63" s="103"/>
      <c r="K63" s="86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pans="1:27" x14ac:dyDescent="0.35">
      <c r="B64" s="45"/>
      <c r="C64" s="45"/>
      <c r="D64" s="45"/>
      <c r="E64" s="101"/>
      <c r="F64" s="102"/>
      <c r="G64" s="100"/>
      <c r="H64" s="86"/>
      <c r="I64" s="45"/>
      <c r="J64" s="103"/>
      <c r="K64" s="86"/>
      <c r="L64" s="45"/>
      <c r="M64" s="45"/>
      <c r="N64" s="45"/>
      <c r="R64" s="45"/>
      <c r="S64" s="45"/>
      <c r="T64" s="45"/>
      <c r="U64" s="45"/>
      <c r="V64" s="45"/>
      <c r="W64" s="45"/>
      <c r="X64" s="45"/>
      <c r="Y64" s="45"/>
      <c r="Z64" s="45"/>
      <c r="AA64" s="45"/>
    </row>
    <row r="65" spans="2:27" x14ac:dyDescent="0.35">
      <c r="B65" s="45"/>
      <c r="C65" s="45"/>
      <c r="D65" s="45"/>
      <c r="E65" s="101"/>
      <c r="F65" s="45"/>
      <c r="G65" s="100"/>
      <c r="H65" s="45"/>
      <c r="I65" s="45"/>
      <c r="K65" s="86"/>
      <c r="L65" s="45"/>
      <c r="M65" s="45"/>
      <c r="N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pans="2:27" x14ac:dyDescent="0.35">
      <c r="B66" s="104"/>
      <c r="C66" s="45"/>
      <c r="D66" s="45"/>
      <c r="E66" s="101"/>
      <c r="F66" s="45"/>
      <c r="G66" s="100"/>
      <c r="H66" s="86"/>
      <c r="I66" s="45"/>
      <c r="K66" s="45"/>
      <c r="L66" s="45"/>
      <c r="M66" s="45"/>
      <c r="N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pans="2:27" x14ac:dyDescent="0.35">
      <c r="B67" s="104"/>
      <c r="E67" s="105"/>
      <c r="G67" s="106"/>
    </row>
    <row r="68" spans="2:27" x14ac:dyDescent="0.35">
      <c r="B68" s="107"/>
      <c r="F68" s="108"/>
    </row>
    <row r="69" spans="2:27" x14ac:dyDescent="0.35">
      <c r="I69" s="45"/>
    </row>
    <row r="80" spans="2:27" x14ac:dyDescent="0.35">
      <c r="O80" s="53"/>
      <c r="P80" s="53"/>
      <c r="Q80" s="53"/>
    </row>
    <row r="81" spans="6:17" x14ac:dyDescent="0.35">
      <c r="O81" s="53"/>
      <c r="P81" s="53"/>
      <c r="Q81" s="53"/>
    </row>
    <row r="82" spans="6:17" x14ac:dyDescent="0.35">
      <c r="O82" s="53"/>
      <c r="P82" s="53"/>
      <c r="Q82" s="53"/>
    </row>
    <row r="83" spans="6:17" s="53" customFormat="1" x14ac:dyDescent="0.35">
      <c r="F83" s="109"/>
      <c r="I83" s="45"/>
      <c r="O83" s="4"/>
      <c r="P83" s="4"/>
      <c r="Q83" s="4"/>
    </row>
    <row r="84" spans="6:17" s="53" customFormat="1" x14ac:dyDescent="0.35">
      <c r="I84" s="45"/>
    </row>
    <row r="85" spans="6:17" s="53" customFormat="1" x14ac:dyDescent="0.35">
      <c r="I85" s="45"/>
      <c r="O85" s="4"/>
      <c r="P85" s="4"/>
      <c r="Q85" s="4"/>
    </row>
    <row r="87" spans="6:17" s="53" customFormat="1" x14ac:dyDescent="0.35">
      <c r="I87" s="45"/>
    </row>
    <row r="88" spans="6:17" x14ac:dyDescent="0.35">
      <c r="O88" s="53"/>
      <c r="P88" s="53"/>
      <c r="Q88" s="53"/>
    </row>
    <row r="90" spans="6:17" s="53" customFormat="1" x14ac:dyDescent="0.35">
      <c r="I90" s="110"/>
    </row>
    <row r="91" spans="6:17" s="53" customFormat="1" x14ac:dyDescent="0.35">
      <c r="I91" s="45"/>
      <c r="O91" s="4"/>
      <c r="P91" s="4"/>
      <c r="Q91" s="4"/>
    </row>
    <row r="93" spans="6:17" s="53" customFormat="1" x14ac:dyDescent="0.35">
      <c r="I93" s="111"/>
      <c r="O93" s="4"/>
      <c r="P93" s="4"/>
      <c r="Q93" s="4"/>
    </row>
  </sheetData>
  <mergeCells count="4">
    <mergeCell ref="O20:Q20"/>
    <mergeCell ref="O39:Q39"/>
    <mergeCell ref="J46:K46"/>
    <mergeCell ref="J53:K53"/>
  </mergeCells>
  <conditionalFormatting sqref="C1:D1">
    <cfRule type="iconSet" priority="25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2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1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10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9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8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7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6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5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4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2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1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30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9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8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7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6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5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4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3">
      <iconSet iconSet="3Signs">
        <cfvo type="percent" val="0"/>
        <cfvo type="percent" val="33"/>
        <cfvo type="percent" val="67"/>
      </iconSet>
    </cfRule>
  </conditionalFormatting>
  <conditionalFormatting sqref="C1:D1">
    <cfRule type="iconSet" priority="22">
      <iconSet iconSet="3Signs">
        <cfvo type="percent" val="0"/>
        <cfvo type="percent" val="33"/>
        <cfvo type="percent" val="67"/>
      </iconSet>
    </cfRule>
  </conditionalFormatting>
  <conditionalFormatting sqref="J25">
    <cfRule type="cellIs" dxfId="93" priority="20" operator="lessThan">
      <formula>1</formula>
    </cfRule>
    <cfRule type="cellIs" dxfId="94" priority="21" operator="greaterThan">
      <formula>1.2</formula>
    </cfRule>
  </conditionalFormatting>
  <conditionalFormatting sqref="J27">
    <cfRule type="cellIs" dxfId="91" priority="18" operator="lessThan">
      <formula>135</formula>
    </cfRule>
    <cfRule type="cellIs" dxfId="92" priority="19" operator="greaterThan">
      <formula>148</formula>
    </cfRule>
  </conditionalFormatting>
  <conditionalFormatting sqref="J29">
    <cfRule type="cellIs" dxfId="89" priority="16" operator="lessThan">
      <formula>1.05</formula>
    </cfRule>
    <cfRule type="cellIs" dxfId="90" priority="17" operator="greaterThan">
      <formula>1.4</formula>
    </cfRule>
  </conditionalFormatting>
  <conditionalFormatting sqref="J31">
    <cfRule type="cellIs" dxfId="87" priority="14" operator="lessThan">
      <formula>0.75</formula>
    </cfRule>
    <cfRule type="cellIs" dxfId="88" priority="15" operator="greaterThan">
      <formula>1</formula>
    </cfRule>
  </conditionalFormatting>
  <conditionalFormatting sqref="J33">
    <cfRule type="cellIs" dxfId="85" priority="12" operator="lessThan">
      <formula>16</formula>
    </cfRule>
    <cfRule type="cellIs" dxfId="86" priority="13" operator="greaterThan">
      <formula>20</formula>
    </cfRule>
  </conditionalFormatting>
  <conditionalFormatting sqref="J35">
    <cfRule type="cellIs" dxfId="83" priority="10" operator="lessThan">
      <formula>6</formula>
    </cfRule>
    <cfRule type="cellIs" dxfId="84" priority="11" operator="greaterThan">
      <formula>7</formula>
    </cfRule>
  </conditionalFormatting>
  <conditionalFormatting sqref="J37">
    <cfRule type="cellIs" dxfId="81" priority="8" operator="lessThan">
      <formula>1.1</formula>
    </cfRule>
    <cfRule type="cellIs" dxfId="82" priority="9" operator="greaterThan">
      <formula>1.5</formula>
    </cfRule>
  </conditionalFormatting>
  <conditionalFormatting sqref="J39">
    <cfRule type="cellIs" dxfId="80" priority="7" operator="greaterThan">
      <formula>0.69</formula>
    </cfRule>
  </conditionalFormatting>
  <conditionalFormatting sqref="G39">
    <cfRule type="cellIs" dxfId="78" priority="5" operator="lessThan">
      <formula>0.6</formula>
    </cfRule>
    <cfRule type="cellIs" dxfId="79" priority="6" operator="greaterThan">
      <formula>0.7</formula>
    </cfRule>
  </conditionalFormatting>
  <conditionalFormatting sqref="G41">
    <cfRule type="cellIs" dxfId="76" priority="3" operator="lessThan">
      <formula>6.5</formula>
    </cfRule>
    <cfRule type="cellIs" dxfId="77" priority="4" operator="greaterThan">
      <formula>7.5</formula>
    </cfRule>
  </conditionalFormatting>
  <conditionalFormatting sqref="G44">
    <cfRule type="cellIs" dxfId="74" priority="1" operator="lessThan">
      <formula>0.82</formula>
    </cfRule>
    <cfRule type="cellIs" dxfId="75" priority="2" operator="greaterThan">
      <formula>0.88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70E1-57F8-4A86-A416-E774CB313CAF}">
  <dimension ref="B3:V43"/>
  <sheetViews>
    <sheetView workbookViewId="0">
      <selection activeCell="Q10" sqref="Q10"/>
    </sheetView>
  </sheetViews>
  <sheetFormatPr defaultColWidth="9.08984375" defaultRowHeight="14.5" x14ac:dyDescent="0.35"/>
  <cols>
    <col min="1" max="1" width="9.08984375" style="112"/>
    <col min="2" max="2" width="6.90625" style="112" customWidth="1"/>
    <col min="3" max="3" width="19.453125" style="112" customWidth="1"/>
    <col min="4" max="4" width="14.81640625" style="112" hidden="1" customWidth="1"/>
    <col min="5" max="5" width="6.453125" style="112" hidden="1" customWidth="1"/>
    <col min="6" max="6" width="12" style="112" hidden="1" customWidth="1"/>
    <col min="7" max="7" width="15.54296875" style="112" hidden="1" customWidth="1"/>
    <col min="8" max="9" width="11" style="112" hidden="1" customWidth="1"/>
    <col min="10" max="10" width="9.36328125" style="112" hidden="1" customWidth="1"/>
    <col min="11" max="11" width="6.6328125" style="112" hidden="1" customWidth="1"/>
    <col min="12" max="12" width="40" style="112" hidden="1" customWidth="1"/>
    <col min="13" max="13" width="20.08984375" style="112" hidden="1" customWidth="1"/>
    <col min="14" max="14" width="11.08984375" style="112" hidden="1" customWidth="1"/>
    <col min="15" max="15" width="11.90625" style="112" customWidth="1"/>
    <col min="16" max="16384" width="9.08984375" style="112"/>
  </cols>
  <sheetData>
    <row r="3" spans="2:13" ht="28.5" x14ac:dyDescent="0.35">
      <c r="C3" s="113" t="s">
        <v>58</v>
      </c>
      <c r="D3" s="114" t="s">
        <v>0</v>
      </c>
      <c r="E3" s="114"/>
      <c r="G3" s="114"/>
      <c r="I3" s="112" t="s">
        <v>0</v>
      </c>
    </row>
    <row r="4" spans="2:13" x14ac:dyDescent="0.35">
      <c r="F4" s="115" t="s">
        <v>59</v>
      </c>
      <c r="G4" s="115"/>
    </row>
    <row r="5" spans="2:13" ht="13.5" customHeight="1" x14ac:dyDescent="0.35">
      <c r="C5" s="116"/>
      <c r="D5" s="117"/>
      <c r="E5" s="114"/>
      <c r="F5" s="118" t="s">
        <v>60</v>
      </c>
      <c r="G5" s="118" t="s">
        <v>61</v>
      </c>
      <c r="H5" s="114" t="s">
        <v>62</v>
      </c>
      <c r="I5" s="114" t="s">
        <v>63</v>
      </c>
    </row>
    <row r="6" spans="2:13" ht="15.5" x14ac:dyDescent="0.35">
      <c r="B6" s="119" t="s">
        <v>64</v>
      </c>
      <c r="C6" s="120">
        <v>1234</v>
      </c>
      <c r="D6" s="121">
        <v>1234</v>
      </c>
      <c r="E6" s="122"/>
      <c r="F6" s="123"/>
      <c r="G6" s="123"/>
      <c r="H6" s="124">
        <f>D6</f>
        <v>1234</v>
      </c>
      <c r="I6" s="124">
        <v>510</v>
      </c>
      <c r="J6" s="125">
        <f>(I6-D6)/I6</f>
        <v>-1.419607843137255</v>
      </c>
      <c r="K6" s="126"/>
    </row>
    <row r="7" spans="2:13" ht="15.5" x14ac:dyDescent="0.35">
      <c r="B7" s="119" t="s">
        <v>65</v>
      </c>
      <c r="C7" s="127">
        <f>H7</f>
        <v>0.91508052708638365</v>
      </c>
      <c r="D7" s="128">
        <v>1.0658000000000001</v>
      </c>
      <c r="E7" s="129"/>
      <c r="F7" s="130">
        <v>2.7E-2</v>
      </c>
      <c r="G7" s="131">
        <f>+D7+F7</f>
        <v>1.0928</v>
      </c>
      <c r="H7" s="132">
        <f>1/G7</f>
        <v>0.91508052708638365</v>
      </c>
      <c r="I7" s="132">
        <v>1.1924999999999999</v>
      </c>
      <c r="J7" s="125">
        <f t="shared" ref="J7:J43" si="0">(I7-D7)/I7</f>
        <v>0.10624737945492647</v>
      </c>
      <c r="K7" s="126"/>
      <c r="M7" s="133"/>
    </row>
    <row r="8" spans="2:13" ht="15.5" x14ac:dyDescent="0.35">
      <c r="B8" s="119" t="s">
        <v>66</v>
      </c>
      <c r="C8" s="120">
        <f t="shared" ref="C8:C30" si="1">H8</f>
        <v>146.27000000000001</v>
      </c>
      <c r="D8" s="128">
        <v>148.27000000000001</v>
      </c>
      <c r="E8" s="129"/>
      <c r="F8" s="130">
        <v>2</v>
      </c>
      <c r="G8" s="131">
        <f>+D8-F8</f>
        <v>146.27000000000001</v>
      </c>
      <c r="H8" s="134">
        <f>G8</f>
        <v>146.27000000000001</v>
      </c>
      <c r="I8" s="134">
        <v>104.06</v>
      </c>
      <c r="J8" s="125">
        <f t="shared" si="0"/>
        <v>-0.42485104747261204</v>
      </c>
      <c r="K8" s="126"/>
      <c r="M8" s="135"/>
    </row>
    <row r="9" spans="2:13" ht="15.5" x14ac:dyDescent="0.35">
      <c r="B9" s="119" t="s">
        <v>67</v>
      </c>
      <c r="C9" s="127">
        <f t="shared" si="1"/>
        <v>0.79802090814779336</v>
      </c>
      <c r="D9" s="128">
        <v>1.2311000000000001</v>
      </c>
      <c r="E9" s="129"/>
      <c r="F9" s="130">
        <v>2.1999999999999999E-2</v>
      </c>
      <c r="G9" s="131">
        <f>D9+F9</f>
        <v>1.2531000000000001</v>
      </c>
      <c r="H9" s="134">
        <f>1/G9</f>
        <v>0.79802090814779336</v>
      </c>
      <c r="I9" s="134">
        <v>1.3365</v>
      </c>
      <c r="J9" s="125">
        <f t="shared" si="0"/>
        <v>7.8862701084923256E-2</v>
      </c>
      <c r="K9" s="126"/>
    </row>
    <row r="10" spans="2:13" ht="15.5" x14ac:dyDescent="0.35">
      <c r="B10" s="119" t="s">
        <v>68</v>
      </c>
      <c r="C10" s="127">
        <f t="shared" si="1"/>
        <v>0.88049999999999995</v>
      </c>
      <c r="D10" s="128">
        <v>0.90549999999999997</v>
      </c>
      <c r="E10" s="129"/>
      <c r="F10" s="130">
        <v>2.5000000000000001E-2</v>
      </c>
      <c r="G10" s="131">
        <f>D10-F10</f>
        <v>0.88049999999999995</v>
      </c>
      <c r="H10" s="134">
        <f t="shared" ref="H10:H43" si="2">G10</f>
        <v>0.88049999999999995</v>
      </c>
      <c r="I10" s="134">
        <v>0.90620000000000001</v>
      </c>
      <c r="J10" s="125">
        <f>(I10-D10)/I10</f>
        <v>7.7245641138825195E-4</v>
      </c>
      <c r="K10" s="126"/>
    </row>
    <row r="11" spans="2:13" ht="15.5" x14ac:dyDescent="0.35">
      <c r="B11" s="119" t="s">
        <v>69</v>
      </c>
      <c r="C11" s="127">
        <f>H11</f>
        <v>18.6372</v>
      </c>
      <c r="D11" s="128">
        <v>18.8172</v>
      </c>
      <c r="E11" s="129"/>
      <c r="F11" s="130">
        <v>0.18</v>
      </c>
      <c r="G11" s="131">
        <f>D11-F11</f>
        <v>18.6372</v>
      </c>
      <c r="H11" s="134">
        <f t="shared" si="2"/>
        <v>18.6372</v>
      </c>
      <c r="I11" s="134">
        <v>15.200200000000001</v>
      </c>
      <c r="J11" s="125">
        <f t="shared" si="0"/>
        <v>-0.23795739529743024</v>
      </c>
      <c r="K11" s="126"/>
    </row>
    <row r="12" spans="2:13" ht="15.5" x14ac:dyDescent="0.35">
      <c r="B12" s="119" t="s">
        <v>70</v>
      </c>
      <c r="C12" s="127">
        <f t="shared" si="1"/>
        <v>6.8967999999999998</v>
      </c>
      <c r="D12" s="128">
        <v>6.9917999999999996</v>
      </c>
      <c r="E12" s="136"/>
      <c r="F12" s="130">
        <v>9.5000000000000001E-2</v>
      </c>
      <c r="G12" s="131">
        <f>D12-F12</f>
        <v>6.8967999999999998</v>
      </c>
      <c r="H12" s="134">
        <f t="shared" si="2"/>
        <v>6.8967999999999998</v>
      </c>
      <c r="I12" s="134">
        <v>6.2423999999999999</v>
      </c>
      <c r="J12" s="125">
        <f t="shared" si="0"/>
        <v>-0.12004998077662432</v>
      </c>
      <c r="K12" s="137"/>
    </row>
    <row r="13" spans="2:13" ht="15.5" x14ac:dyDescent="0.35">
      <c r="B13" s="119" t="s">
        <v>71</v>
      </c>
      <c r="C13" s="138">
        <f>H13</f>
        <v>1.3217000000000001</v>
      </c>
      <c r="D13" s="128">
        <v>1.3487</v>
      </c>
      <c r="E13" s="136"/>
      <c r="F13" s="136">
        <v>2.7E-2</v>
      </c>
      <c r="G13" s="138">
        <f>D13-F13</f>
        <v>1.3217000000000001</v>
      </c>
      <c r="H13" s="134">
        <f t="shared" si="2"/>
        <v>1.3217000000000001</v>
      </c>
      <c r="I13" s="134">
        <v>1.3007</v>
      </c>
      <c r="J13" s="139">
        <f t="shared" si="0"/>
        <v>-3.6903205966018329E-2</v>
      </c>
      <c r="K13" s="126"/>
    </row>
    <row r="14" spans="2:13" ht="15.5" x14ac:dyDescent="0.35">
      <c r="B14" s="119" t="s">
        <v>72</v>
      </c>
      <c r="C14" s="127">
        <f t="shared" si="1"/>
        <v>1.5124016938898972</v>
      </c>
      <c r="D14" s="128">
        <v>0.64119999999999999</v>
      </c>
      <c r="E14" s="129"/>
      <c r="F14" s="130">
        <v>0.02</v>
      </c>
      <c r="G14" s="131">
        <f>D14+F14</f>
        <v>0.66120000000000001</v>
      </c>
      <c r="H14" s="134">
        <f>1/G14</f>
        <v>1.5124016938898972</v>
      </c>
      <c r="I14" s="134">
        <v>0.73750000000000004</v>
      </c>
      <c r="J14" s="125">
        <f t="shared" si="0"/>
        <v>0.13057627118644075</v>
      </c>
      <c r="K14" s="126"/>
    </row>
    <row r="15" spans="2:13" ht="15.5" x14ac:dyDescent="0.35">
      <c r="B15" s="119" t="s">
        <v>73</v>
      </c>
      <c r="C15" s="127">
        <f t="shared" si="1"/>
        <v>7.2077</v>
      </c>
      <c r="D15" s="128">
        <v>7.3076999999999996</v>
      </c>
      <c r="E15" s="136"/>
      <c r="F15" s="130">
        <v>0.1</v>
      </c>
      <c r="G15" s="131">
        <f t="shared" ref="G15:G43" si="3">D15-F15</f>
        <v>7.2077</v>
      </c>
      <c r="H15" s="134">
        <f t="shared" si="2"/>
        <v>7.2077</v>
      </c>
      <c r="I15" s="134">
        <v>6.5747999999999998</v>
      </c>
      <c r="J15" s="125">
        <f t="shared" si="0"/>
        <v>-0.11147107136338746</v>
      </c>
      <c r="K15" s="126"/>
    </row>
    <row r="16" spans="2:13" ht="15.5" x14ac:dyDescent="0.35">
      <c r="B16" s="119" t="s">
        <v>74</v>
      </c>
      <c r="C16" s="127">
        <f t="shared" si="1"/>
        <v>7.1738</v>
      </c>
      <c r="D16" s="128">
        <v>7.3037999999999998</v>
      </c>
      <c r="E16" s="136"/>
      <c r="F16" s="130">
        <v>0.13</v>
      </c>
      <c r="G16" s="131">
        <f t="shared" si="3"/>
        <v>7.1738</v>
      </c>
      <c r="H16" s="134">
        <f t="shared" si="2"/>
        <v>7.1738</v>
      </c>
      <c r="I16" s="134">
        <v>6.5807000000000002</v>
      </c>
      <c r="J16" s="125">
        <f t="shared" si="0"/>
        <v>-0.10988192745452606</v>
      </c>
      <c r="K16" s="126"/>
    </row>
    <row r="17" spans="2:12" ht="15.5" x14ac:dyDescent="0.35">
      <c r="B17" s="119" t="s">
        <v>75</v>
      </c>
      <c r="C17" s="127">
        <f t="shared" si="1"/>
        <v>11.200000000000001</v>
      </c>
      <c r="D17" s="128">
        <v>11.4</v>
      </c>
      <c r="E17" s="129"/>
      <c r="F17" s="130">
        <v>0.2</v>
      </c>
      <c r="G17" s="131">
        <f t="shared" si="3"/>
        <v>11.200000000000001</v>
      </c>
      <c r="H17" s="134">
        <f t="shared" si="2"/>
        <v>11.200000000000001</v>
      </c>
      <c r="I17" s="134">
        <v>5.8</v>
      </c>
      <c r="J17" s="125">
        <f t="shared" si="0"/>
        <v>-0.9655172413793105</v>
      </c>
      <c r="K17" s="126"/>
    </row>
    <row r="18" spans="2:12" ht="15.5" x14ac:dyDescent="0.35">
      <c r="B18" s="119" t="s">
        <v>76</v>
      </c>
      <c r="C18" s="127">
        <f>H18</f>
        <v>26.885000000000002</v>
      </c>
      <c r="D18" s="128">
        <v>27.035</v>
      </c>
      <c r="E18" s="129"/>
      <c r="F18" s="130">
        <v>0.15</v>
      </c>
      <c r="G18" s="131">
        <f>D18-F18</f>
        <v>26.885000000000002</v>
      </c>
      <c r="H18" s="134">
        <f t="shared" si="2"/>
        <v>26.885000000000002</v>
      </c>
      <c r="I18" s="134">
        <v>6.9397000000000002</v>
      </c>
      <c r="J18" s="125">
        <f t="shared" si="0"/>
        <v>-2.8957015432943787</v>
      </c>
      <c r="K18" s="126"/>
    </row>
    <row r="19" spans="2:12" ht="15.5" x14ac:dyDescent="0.35">
      <c r="B19" s="119" t="s">
        <v>77</v>
      </c>
      <c r="C19" s="127">
        <f t="shared" si="1"/>
        <v>4.2387000000000006</v>
      </c>
      <c r="D19" s="128">
        <v>4.3287000000000004</v>
      </c>
      <c r="E19" s="136"/>
      <c r="F19" s="130">
        <v>0.09</v>
      </c>
      <c r="G19" s="131">
        <f t="shared" si="3"/>
        <v>4.2387000000000006</v>
      </c>
      <c r="H19" s="134">
        <f t="shared" si="2"/>
        <v>4.2387000000000006</v>
      </c>
      <c r="I19" s="134">
        <v>3.7557999999999998</v>
      </c>
      <c r="J19" s="125">
        <f t="shared" si="0"/>
        <v>-0.15253740880771091</v>
      </c>
      <c r="K19" s="126"/>
    </row>
    <row r="20" spans="2:12" ht="15.5" x14ac:dyDescent="0.35">
      <c r="B20" s="119" t="s">
        <v>78</v>
      </c>
      <c r="C20" s="127">
        <f>H20</f>
        <v>10.976099999999999</v>
      </c>
      <c r="D20" s="128">
        <v>11.116099999999999</v>
      </c>
      <c r="E20" s="136"/>
      <c r="F20" s="130">
        <v>0.14000000000000001</v>
      </c>
      <c r="G20" s="131">
        <f t="shared" si="3"/>
        <v>10.976099999999999</v>
      </c>
      <c r="H20" s="134">
        <f t="shared" si="2"/>
        <v>10.976099999999999</v>
      </c>
      <c r="I20" s="134">
        <v>8.5128000000000004</v>
      </c>
      <c r="J20" s="125">
        <f t="shared" si="0"/>
        <v>-0.30581007424114265</v>
      </c>
      <c r="K20" s="126"/>
    </row>
    <row r="21" spans="2:12" ht="15.5" x14ac:dyDescent="0.35">
      <c r="B21" s="119" t="s">
        <v>79</v>
      </c>
      <c r="C21" s="120">
        <f t="shared" si="1"/>
        <v>143.75</v>
      </c>
      <c r="D21" s="128">
        <v>146.35</v>
      </c>
      <c r="E21" s="136"/>
      <c r="F21" s="130">
        <v>2.6</v>
      </c>
      <c r="G21" s="131">
        <f t="shared" si="3"/>
        <v>143.75</v>
      </c>
      <c r="H21" s="134">
        <f t="shared" si="2"/>
        <v>143.75</v>
      </c>
      <c r="I21" s="134">
        <v>109.9</v>
      </c>
      <c r="J21" s="125">
        <f t="shared" si="0"/>
        <v>-0.33166515013648762</v>
      </c>
      <c r="K21" s="126"/>
    </row>
    <row r="22" spans="2:12" ht="15.5" x14ac:dyDescent="0.35">
      <c r="B22" s="119" t="s">
        <v>80</v>
      </c>
      <c r="C22" s="120">
        <f t="shared" si="1"/>
        <v>617.00300000000004</v>
      </c>
      <c r="D22" s="140">
        <v>617.00300000000004</v>
      </c>
      <c r="E22" s="141"/>
      <c r="F22" s="142">
        <v>0</v>
      </c>
      <c r="G22" s="143">
        <f t="shared" si="3"/>
        <v>617.00300000000004</v>
      </c>
      <c r="H22" s="132">
        <f t="shared" si="2"/>
        <v>617.00300000000004</v>
      </c>
      <c r="I22" s="132">
        <v>470</v>
      </c>
      <c r="J22" s="125">
        <f t="shared" si="0"/>
        <v>-0.31277234042553198</v>
      </c>
      <c r="K22" s="126"/>
    </row>
    <row r="23" spans="2:12" ht="15.5" x14ac:dyDescent="0.35">
      <c r="B23" s="119" t="s">
        <v>81</v>
      </c>
      <c r="C23" s="120">
        <f t="shared" si="1"/>
        <v>81.132000000000005</v>
      </c>
      <c r="D23" s="128">
        <v>83.132000000000005</v>
      </c>
      <c r="E23" s="136"/>
      <c r="F23" s="130">
        <v>2</v>
      </c>
      <c r="G23" s="131">
        <f t="shared" si="3"/>
        <v>81.132000000000005</v>
      </c>
      <c r="H23" s="134">
        <f t="shared" si="2"/>
        <v>81.132000000000005</v>
      </c>
      <c r="I23" s="134">
        <v>73.930000000000007</v>
      </c>
      <c r="J23" s="125">
        <f t="shared" si="0"/>
        <v>-0.12446909238468819</v>
      </c>
      <c r="K23" s="126"/>
    </row>
    <row r="24" spans="2:12" ht="15.5" x14ac:dyDescent="0.35">
      <c r="B24" s="144" t="s">
        <v>82</v>
      </c>
      <c r="C24" s="120">
        <f t="shared" si="1"/>
        <v>110.35000000000001</v>
      </c>
      <c r="D24" s="128">
        <v>111.95</v>
      </c>
      <c r="E24" s="136"/>
      <c r="F24" s="130">
        <v>1.6</v>
      </c>
      <c r="G24" s="131">
        <f t="shared" si="3"/>
        <v>110.35000000000001</v>
      </c>
      <c r="H24" s="134">
        <f t="shared" si="2"/>
        <v>110.35000000000001</v>
      </c>
      <c r="I24" s="134">
        <v>99.93</v>
      </c>
      <c r="J24" s="125">
        <f t="shared" si="0"/>
        <v>-0.12028419893925743</v>
      </c>
      <c r="K24" s="126"/>
    </row>
    <row r="25" spans="2:12" ht="15.5" x14ac:dyDescent="0.35">
      <c r="B25" s="119" t="s">
        <v>83</v>
      </c>
      <c r="C25" s="127">
        <f t="shared" si="1"/>
        <v>3.5973999999999999</v>
      </c>
      <c r="D25" s="128">
        <v>3.6724000000000001</v>
      </c>
      <c r="E25" s="129"/>
      <c r="F25" s="130">
        <v>7.4999999999999997E-2</v>
      </c>
      <c r="G25" s="131">
        <f t="shared" si="3"/>
        <v>3.5973999999999999</v>
      </c>
      <c r="H25" s="134">
        <f t="shared" si="2"/>
        <v>3.5973999999999999</v>
      </c>
      <c r="I25" s="134">
        <v>3.6728000000000001</v>
      </c>
      <c r="J25" s="125">
        <f t="shared" si="0"/>
        <v>1.0890873448049333E-4</v>
      </c>
      <c r="K25" s="126"/>
    </row>
    <row r="26" spans="2:12" ht="15.5" x14ac:dyDescent="0.35">
      <c r="B26" s="119" t="s">
        <v>84</v>
      </c>
      <c r="C26" s="127">
        <f t="shared" si="1"/>
        <v>1.337</v>
      </c>
      <c r="D26" s="128">
        <v>1.367</v>
      </c>
      <c r="E26" s="129"/>
      <c r="F26" s="130">
        <v>0.03</v>
      </c>
      <c r="G26" s="131">
        <f t="shared" si="3"/>
        <v>1.337</v>
      </c>
      <c r="H26" s="134">
        <f t="shared" si="2"/>
        <v>1.337</v>
      </c>
      <c r="I26" s="134">
        <v>1.3382000000000001</v>
      </c>
      <c r="J26" s="125">
        <f t="shared" si="0"/>
        <v>-2.1521446719473872E-2</v>
      </c>
      <c r="K26" s="126"/>
    </row>
    <row r="27" spans="2:12" ht="15.5" x14ac:dyDescent="0.35">
      <c r="B27" s="119" t="s">
        <v>85</v>
      </c>
      <c r="C27" s="120">
        <f>H27</f>
        <v>3691.85</v>
      </c>
      <c r="D27" s="128">
        <v>3727.85</v>
      </c>
      <c r="E27" s="136"/>
      <c r="F27" s="130">
        <v>36</v>
      </c>
      <c r="G27" s="131">
        <f t="shared" si="3"/>
        <v>3691.85</v>
      </c>
      <c r="H27" s="134">
        <f t="shared" si="2"/>
        <v>3691.85</v>
      </c>
      <c r="I27" s="134">
        <v>3692</v>
      </c>
      <c r="J27" s="125">
        <f t="shared" si="0"/>
        <v>-9.7101841820151427E-3</v>
      </c>
      <c r="K27" s="126"/>
    </row>
    <row r="28" spans="2:12" ht="15.5" x14ac:dyDescent="0.35">
      <c r="B28" s="119" t="s">
        <v>86</v>
      </c>
      <c r="C28" s="120">
        <f t="shared" si="1"/>
        <v>319.92899999999997</v>
      </c>
      <c r="D28" s="128">
        <v>323.92899999999997</v>
      </c>
      <c r="E28" s="136"/>
      <c r="F28" s="130">
        <v>4</v>
      </c>
      <c r="G28" s="131">
        <f t="shared" si="3"/>
        <v>319.92899999999997</v>
      </c>
      <c r="H28" s="134">
        <f t="shared" si="2"/>
        <v>319.92899999999997</v>
      </c>
      <c r="I28" s="134">
        <v>184.8</v>
      </c>
      <c r="J28" s="125">
        <f t="shared" si="0"/>
        <v>-0.75286255411255387</v>
      </c>
      <c r="K28" s="126"/>
    </row>
    <row r="29" spans="2:12" ht="15.5" x14ac:dyDescent="0.35">
      <c r="B29" s="119" t="s">
        <v>87</v>
      </c>
      <c r="C29" s="127">
        <f t="shared" si="1"/>
        <v>3.7050999999999998</v>
      </c>
      <c r="D29" s="128">
        <v>3.8001</v>
      </c>
      <c r="E29" s="136"/>
      <c r="F29" s="130">
        <v>9.5000000000000001E-2</v>
      </c>
      <c r="G29" s="131">
        <f t="shared" si="3"/>
        <v>3.7050999999999998</v>
      </c>
      <c r="H29" s="134">
        <f t="shared" si="2"/>
        <v>3.7050999999999998</v>
      </c>
      <c r="I29" s="134">
        <v>3.3174000000000001</v>
      </c>
      <c r="J29" s="125">
        <f t="shared" si="0"/>
        <v>-0.14550551636824016</v>
      </c>
      <c r="K29" s="126"/>
    </row>
    <row r="30" spans="2:12" ht="15.5" x14ac:dyDescent="0.35">
      <c r="B30" s="119" t="s">
        <v>88</v>
      </c>
      <c r="C30" s="120">
        <f t="shared" si="1"/>
        <v>2434.9899999999998</v>
      </c>
      <c r="D30" s="128">
        <v>2504.9899999999998</v>
      </c>
      <c r="E30" s="136"/>
      <c r="F30" s="130">
        <v>70</v>
      </c>
      <c r="G30" s="131">
        <f t="shared" si="3"/>
        <v>2434.9899999999998</v>
      </c>
      <c r="H30" s="134">
        <f>G30</f>
        <v>2434.9899999999998</v>
      </c>
      <c r="I30" s="134">
        <v>2314</v>
      </c>
      <c r="J30" s="125">
        <f t="shared" si="0"/>
        <v>-8.2536732929991266E-2</v>
      </c>
      <c r="K30" s="126"/>
      <c r="L30" s="135"/>
    </row>
    <row r="31" spans="2:12" ht="15.5" x14ac:dyDescent="0.35">
      <c r="B31" s="119" t="s">
        <v>89</v>
      </c>
      <c r="C31" s="127">
        <f>H31</f>
        <v>13.5176</v>
      </c>
      <c r="D31" s="129">
        <v>13.6426</v>
      </c>
      <c r="E31" s="136"/>
      <c r="F31" s="130">
        <v>0.125</v>
      </c>
      <c r="G31" s="131">
        <f>D31-F31</f>
        <v>13.5176</v>
      </c>
      <c r="H31" s="134">
        <f>G31</f>
        <v>13.5176</v>
      </c>
      <c r="I31" s="134">
        <v>11.013199999999999</v>
      </c>
      <c r="J31" s="125">
        <f t="shared" si="0"/>
        <v>-0.23874986379980392</v>
      </c>
      <c r="K31" s="126"/>
      <c r="L31" s="135"/>
    </row>
    <row r="32" spans="2:12" ht="15.5" x14ac:dyDescent="0.35">
      <c r="B32" s="119" t="s">
        <v>90</v>
      </c>
      <c r="C32" s="127">
        <f>H32</f>
        <v>6.5849000000000002</v>
      </c>
      <c r="D32" s="128">
        <v>6.6848999999999998</v>
      </c>
      <c r="E32" s="136"/>
      <c r="F32" s="130">
        <v>0.1</v>
      </c>
      <c r="G32" s="131">
        <f t="shared" si="3"/>
        <v>6.5849000000000002</v>
      </c>
      <c r="H32" s="134">
        <f>G32</f>
        <v>6.5849000000000002</v>
      </c>
      <c r="I32" s="134">
        <v>6.7428999999999997</v>
      </c>
      <c r="J32" s="125">
        <f t="shared" si="0"/>
        <v>8.6016402438119852E-3</v>
      </c>
      <c r="K32" s="126"/>
    </row>
    <row r="33" spans="2:22" ht="15.5" x14ac:dyDescent="0.35">
      <c r="B33" s="119" t="s">
        <v>91</v>
      </c>
      <c r="C33" s="127">
        <f t="shared" ref="C33:C43" si="4">H33</f>
        <v>42.443000000000005</v>
      </c>
      <c r="D33" s="128">
        <v>43.243000000000002</v>
      </c>
      <c r="E33" s="136"/>
      <c r="F33" s="130">
        <v>0.8</v>
      </c>
      <c r="G33" s="131">
        <f t="shared" si="3"/>
        <v>42.443000000000005</v>
      </c>
      <c r="H33" s="134">
        <f t="shared" si="2"/>
        <v>42.443000000000005</v>
      </c>
      <c r="I33" s="134">
        <v>39.700000000000003</v>
      </c>
      <c r="J33" s="125">
        <f t="shared" si="0"/>
        <v>-8.9244332493702741E-2</v>
      </c>
      <c r="K33" s="126"/>
    </row>
    <row r="34" spans="2:22" ht="15.5" x14ac:dyDescent="0.35">
      <c r="B34" s="119" t="s">
        <v>92</v>
      </c>
      <c r="C34" s="120">
        <f t="shared" si="4"/>
        <v>606.49699999999996</v>
      </c>
      <c r="D34" s="128">
        <v>616.99699999999996</v>
      </c>
      <c r="E34" s="136"/>
      <c r="F34" s="130">
        <v>10.5</v>
      </c>
      <c r="G34" s="131">
        <f t="shared" si="3"/>
        <v>606.49699999999996</v>
      </c>
      <c r="H34" s="134">
        <f t="shared" si="2"/>
        <v>606.49699999999996</v>
      </c>
      <c r="I34" s="134">
        <v>550.59699999999998</v>
      </c>
      <c r="J34" s="125">
        <f t="shared" si="0"/>
        <v>-0.12059637084837001</v>
      </c>
      <c r="K34" s="126"/>
    </row>
    <row r="35" spans="2:22" ht="15.5" x14ac:dyDescent="0.35">
      <c r="B35" s="119" t="s">
        <v>93</v>
      </c>
      <c r="C35" s="138">
        <f t="shared" si="4"/>
        <v>4.5815999999999999</v>
      </c>
      <c r="D35" s="136">
        <v>4.6616</v>
      </c>
      <c r="E35" s="136"/>
      <c r="F35" s="136">
        <v>0.08</v>
      </c>
      <c r="G35" s="138">
        <f t="shared" si="3"/>
        <v>4.5815999999999999</v>
      </c>
      <c r="H35" s="134">
        <f t="shared" si="2"/>
        <v>4.5815999999999999</v>
      </c>
      <c r="I35" s="134">
        <v>4.0871000000000004</v>
      </c>
      <c r="J35" s="139">
        <f t="shared" si="0"/>
        <v>-0.14056421423503204</v>
      </c>
      <c r="K35" s="126"/>
      <c r="U35" s="145"/>
    </row>
    <row r="36" spans="2:22" ht="15.5" x14ac:dyDescent="0.35">
      <c r="B36" s="119" t="s">
        <v>94</v>
      </c>
      <c r="C36" s="146">
        <f t="shared" si="4"/>
        <v>19150</v>
      </c>
      <c r="D36" s="128">
        <v>19750</v>
      </c>
      <c r="E36" s="136"/>
      <c r="F36" s="130">
        <v>600</v>
      </c>
      <c r="G36" s="131">
        <f t="shared" si="3"/>
        <v>19150</v>
      </c>
      <c r="H36" s="134">
        <f t="shared" si="2"/>
        <v>19150</v>
      </c>
      <c r="I36" s="134">
        <v>10040.459000000001</v>
      </c>
      <c r="J36" s="125">
        <f t="shared" si="0"/>
        <v>-0.96704154660658426</v>
      </c>
      <c r="K36" s="126"/>
      <c r="V36" s="145"/>
    </row>
    <row r="37" spans="2:22" ht="15.5" x14ac:dyDescent="0.35">
      <c r="B37" s="119" t="s">
        <v>95</v>
      </c>
      <c r="C37" s="120">
        <f t="shared" si="4"/>
        <v>35.599600000000002</v>
      </c>
      <c r="D37" s="128">
        <v>36.8996</v>
      </c>
      <c r="E37" s="136"/>
      <c r="F37" s="130">
        <v>1.3</v>
      </c>
      <c r="G37" s="131">
        <f t="shared" si="3"/>
        <v>35.599600000000002</v>
      </c>
      <c r="H37" s="134">
        <f t="shared" si="2"/>
        <v>35.599600000000002</v>
      </c>
      <c r="I37" s="134">
        <v>28.459</v>
      </c>
      <c r="J37" s="125">
        <f t="shared" si="0"/>
        <v>-0.29658807407147125</v>
      </c>
      <c r="K37" s="126"/>
    </row>
    <row r="38" spans="2:22" ht="15.5" x14ac:dyDescent="0.35">
      <c r="B38" s="119" t="s">
        <v>96</v>
      </c>
      <c r="C38" s="127">
        <f t="shared" si="4"/>
        <v>2.6132</v>
      </c>
      <c r="D38" s="128">
        <v>2.6882000000000001</v>
      </c>
      <c r="E38" s="136"/>
      <c r="F38" s="130">
        <v>7.4999999999999997E-2</v>
      </c>
      <c r="G38" s="131">
        <f t="shared" si="3"/>
        <v>2.6132</v>
      </c>
      <c r="H38" s="134">
        <f t="shared" si="2"/>
        <v>2.6132</v>
      </c>
      <c r="I38" s="134">
        <v>2.7</v>
      </c>
      <c r="J38" s="125">
        <f t="shared" si="0"/>
        <v>4.3703703703703821E-3</v>
      </c>
      <c r="K38" s="126"/>
    </row>
    <row r="39" spans="2:22" ht="15.5" x14ac:dyDescent="0.35">
      <c r="B39" s="119" t="s">
        <v>97</v>
      </c>
      <c r="C39" s="120">
        <f>H39</f>
        <v>2054.4960000000001</v>
      </c>
      <c r="D39" s="128">
        <v>2093.4960000000001</v>
      </c>
      <c r="E39" s="136"/>
      <c r="F39" s="130">
        <v>39</v>
      </c>
      <c r="G39" s="131">
        <f t="shared" si="3"/>
        <v>2054.4960000000001</v>
      </c>
      <c r="H39" s="134">
        <f t="shared" si="2"/>
        <v>2054.4960000000001</v>
      </c>
      <c r="I39" s="134">
        <v>1312</v>
      </c>
      <c r="J39" s="125">
        <f t="shared" si="0"/>
        <v>-0.59565243902439036</v>
      </c>
      <c r="K39" s="126"/>
    </row>
    <row r="40" spans="2:22" ht="15.5" x14ac:dyDescent="0.35">
      <c r="B40" s="119" t="s">
        <v>98</v>
      </c>
      <c r="C40" s="120">
        <f t="shared" si="4"/>
        <v>55.361000000000004</v>
      </c>
      <c r="D40" s="128">
        <v>56.871000000000002</v>
      </c>
      <c r="E40" s="136"/>
      <c r="F40" s="130">
        <v>1.51</v>
      </c>
      <c r="G40" s="131">
        <f t="shared" si="3"/>
        <v>55.361000000000004</v>
      </c>
      <c r="H40" s="134">
        <f t="shared" si="2"/>
        <v>55.361000000000004</v>
      </c>
      <c r="I40" s="134">
        <v>48.14</v>
      </c>
      <c r="J40" s="125">
        <f t="shared" si="0"/>
        <v>-0.1813668466971334</v>
      </c>
      <c r="K40" s="126"/>
    </row>
    <row r="41" spans="2:22" ht="15.5" x14ac:dyDescent="0.35">
      <c r="B41" s="119" t="s">
        <v>99</v>
      </c>
      <c r="C41" s="120">
        <f t="shared" si="4"/>
        <v>23870</v>
      </c>
      <c r="D41" s="128">
        <v>24270</v>
      </c>
      <c r="E41" s="136"/>
      <c r="F41" s="130">
        <v>400</v>
      </c>
      <c r="G41" s="131">
        <f t="shared" si="3"/>
        <v>23870</v>
      </c>
      <c r="H41" s="134">
        <f t="shared" si="2"/>
        <v>23870</v>
      </c>
      <c r="I41" s="134">
        <v>23160</v>
      </c>
      <c r="J41" s="125">
        <f t="shared" si="0"/>
        <v>-4.792746113989637E-2</v>
      </c>
      <c r="K41" s="126"/>
    </row>
    <row r="42" spans="2:22" ht="15.5" x14ac:dyDescent="0.35">
      <c r="B42" s="119" t="s">
        <v>100</v>
      </c>
      <c r="C42" s="127">
        <f t="shared" si="4"/>
        <v>7.7192000000000007</v>
      </c>
      <c r="D42" s="128">
        <v>7.8192000000000004</v>
      </c>
      <c r="E42" s="136"/>
      <c r="F42" s="130">
        <v>0.1</v>
      </c>
      <c r="G42" s="131">
        <f t="shared" si="3"/>
        <v>7.7192000000000007</v>
      </c>
      <c r="H42" s="134">
        <f t="shared" si="2"/>
        <v>7.7192000000000007</v>
      </c>
      <c r="I42" s="134">
        <v>7.7507000000000001</v>
      </c>
      <c r="J42" s="125">
        <f t="shared" si="0"/>
        <v>-8.8379114144529168E-3</v>
      </c>
      <c r="K42" s="126"/>
    </row>
    <row r="43" spans="2:22" ht="15.5" x14ac:dyDescent="0.35">
      <c r="B43" s="119" t="s">
        <v>101</v>
      </c>
      <c r="C43" s="127">
        <f t="shared" si="4"/>
        <v>3.6713</v>
      </c>
      <c r="D43" s="128">
        <v>3.7463000000000002</v>
      </c>
      <c r="E43" s="136"/>
      <c r="F43" s="130">
        <v>7.4999999999999997E-2</v>
      </c>
      <c r="G43" s="131">
        <f t="shared" si="3"/>
        <v>3.6713</v>
      </c>
      <c r="H43" s="134">
        <f t="shared" si="2"/>
        <v>3.6713</v>
      </c>
      <c r="I43" s="134">
        <v>3.7504</v>
      </c>
      <c r="J43" s="125">
        <f t="shared" si="0"/>
        <v>1.0932167235494269E-3</v>
      </c>
      <c r="K43" s="126"/>
    </row>
  </sheetData>
  <mergeCells count="1">
    <mergeCell ref="F4:G4"/>
  </mergeCells>
  <conditionalFormatting sqref="C7">
    <cfRule type="cellIs" dxfId="72" priority="73" operator="lessThan">
      <formula>0.8</formula>
    </cfRule>
    <cfRule type="cellIs" dxfId="73" priority="74" operator="greaterThan">
      <formula>0.93</formula>
    </cfRule>
  </conditionalFormatting>
  <conditionalFormatting sqref="C8">
    <cfRule type="cellIs" dxfId="70" priority="71" operator="lessThan">
      <formula>136</formula>
    </cfRule>
    <cfRule type="cellIs" dxfId="71" priority="72" operator="greaterThan">
      <formula>147</formula>
    </cfRule>
  </conditionalFormatting>
  <conditionalFormatting sqref="C9">
    <cfRule type="cellIs" dxfId="68" priority="69" operator="lessThan">
      <formula>0.7</formula>
    </cfRule>
    <cfRule type="cellIs" dxfId="69" priority="70" operator="greaterThan">
      <formula>0.8</formula>
    </cfRule>
  </conditionalFormatting>
  <conditionalFormatting sqref="C10">
    <cfRule type="cellIs" dxfId="66" priority="67" operator="lessThan">
      <formula>0.8</formula>
    </cfRule>
    <cfRule type="cellIs" dxfId="67" priority="68" operator="greaterThan">
      <formula>0.9</formula>
    </cfRule>
  </conditionalFormatting>
  <conditionalFormatting sqref="C11">
    <cfRule type="cellIs" dxfId="64" priority="65" operator="lessThan">
      <formula>16</formula>
    </cfRule>
    <cfRule type="cellIs" dxfId="65" priority="66" operator="greaterThan">
      <formula>20</formula>
    </cfRule>
  </conditionalFormatting>
  <conditionalFormatting sqref="C12">
    <cfRule type="cellIs" dxfId="62" priority="63" operator="lessThan">
      <formula>6</formula>
    </cfRule>
    <cfRule type="cellIs" dxfId="63" priority="64" operator="greaterThan">
      <formula>7</formula>
    </cfRule>
  </conditionalFormatting>
  <conditionalFormatting sqref="C13">
    <cfRule type="cellIs" dxfId="60" priority="61" operator="lessThan">
      <formula>1.2</formula>
    </cfRule>
    <cfRule type="cellIs" dxfId="61" priority="62" operator="greaterThan">
      <formula>1.4</formula>
    </cfRule>
  </conditionalFormatting>
  <conditionalFormatting sqref="C14">
    <cfRule type="cellIs" dxfId="58" priority="59" operator="lessThan">
      <formula>1.4</formula>
    </cfRule>
    <cfRule type="cellIs" dxfId="59" priority="60" operator="greaterThan">
      <formula>1.55</formula>
    </cfRule>
  </conditionalFormatting>
  <conditionalFormatting sqref="C15">
    <cfRule type="cellIs" dxfId="56" priority="57" operator="lessThan">
      <formula>6.8</formula>
    </cfRule>
    <cfRule type="cellIs" dxfId="57" priority="58" operator="greaterThan">
      <formula>7.3</formula>
    </cfRule>
  </conditionalFormatting>
  <conditionalFormatting sqref="C16">
    <cfRule type="cellIs" dxfId="54" priority="55" operator="lessThan">
      <formula>6.7</formula>
    </cfRule>
    <cfRule type="cellIs" dxfId="55" priority="56" operator="greaterThan">
      <formula>7.3</formula>
    </cfRule>
  </conditionalFormatting>
  <conditionalFormatting sqref="C17">
    <cfRule type="cellIs" dxfId="52" priority="53" operator="lessThan">
      <formula>10.7</formula>
    </cfRule>
    <cfRule type="cellIs" dxfId="53" priority="54" operator="greaterThan">
      <formula>11.3</formula>
    </cfRule>
  </conditionalFormatting>
  <conditionalFormatting sqref="C18">
    <cfRule type="cellIs" dxfId="50" priority="51" operator="lessThan">
      <formula>26</formula>
    </cfRule>
    <cfRule type="cellIs" dxfId="51" priority="52" operator="greaterThan">
      <formula>28</formula>
    </cfRule>
  </conditionalFormatting>
  <conditionalFormatting sqref="C19">
    <cfRule type="cellIs" dxfId="48" priority="49" operator="lessThan">
      <formula>3.8</formula>
    </cfRule>
    <cfRule type="cellIs" dxfId="49" priority="50" operator="greaterThan">
      <formula>4.5</formula>
    </cfRule>
  </conditionalFormatting>
  <conditionalFormatting sqref="C20">
    <cfRule type="cellIs" dxfId="46" priority="47" operator="lessThan">
      <formula>10</formula>
    </cfRule>
    <cfRule type="cellIs" dxfId="47" priority="48" operator="greaterThan">
      <formula>11.5</formula>
    </cfRule>
  </conditionalFormatting>
  <conditionalFormatting sqref="C21">
    <cfRule type="cellIs" dxfId="44" priority="45" operator="lessThan">
      <formula>138</formula>
    </cfRule>
    <cfRule type="cellIs" dxfId="45" priority="46" operator="greaterThan">
      <formula>144</formula>
    </cfRule>
  </conditionalFormatting>
  <conditionalFormatting sqref="C22">
    <cfRule type="cellIs" dxfId="42" priority="43" operator="lessThan">
      <formula>595</formula>
    </cfRule>
    <cfRule type="cellIs" dxfId="43" priority="44" operator="greaterThan">
      <formula>620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83</formula>
    </cfRule>
  </conditionalFormatting>
  <conditionalFormatting sqref="C24">
    <cfRule type="cellIs" dxfId="38" priority="39" operator="lessThan">
      <formula>104</formula>
    </cfRule>
    <cfRule type="cellIs" dxfId="39" priority="40" operator="greaterThan">
      <formula>112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3700</formula>
    </cfRule>
  </conditionalFormatting>
  <conditionalFormatting sqref="C28">
    <cfRule type="cellIs" dxfId="30" priority="31" operator="lessThan">
      <formula>307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3.45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45</formula>
    </cfRule>
  </conditionalFormatting>
  <conditionalFormatting sqref="C34">
    <cfRule type="cellIs" dxfId="18" priority="19" operator="lessThan">
      <formula>585</formula>
    </cfRule>
    <cfRule type="cellIs" dxfId="19" priority="20" operator="greaterThan">
      <formula>608</formula>
    </cfRule>
  </conditionalFormatting>
  <conditionalFormatting sqref="C36">
    <cfRule type="cellIs" dxfId="16" priority="17" operator="lessThan">
      <formula>18500</formula>
    </cfRule>
    <cfRule type="cellIs" dxfId="17" priority="18" operator="greaterThan">
      <formula>20000</formula>
    </cfRule>
  </conditionalFormatting>
  <conditionalFormatting sqref="C37">
    <cfRule type="cellIs" dxfId="14" priority="15" operator="lessThan">
      <formula>31.5</formula>
    </cfRule>
    <cfRule type="cellIs" dxfId="15" priority="16" operator="greaterThan">
      <formula>38.5</formula>
    </cfRule>
  </conditionalFormatting>
  <conditionalFormatting sqref="C38">
    <cfRule type="cellIs" dxfId="12" priority="13" operator="lessThan">
      <formula>2.2</formula>
    </cfRule>
    <cfRule type="cellIs" dxfId="13" priority="14" operator="greaterThan">
      <formula>2.95</formula>
    </cfRule>
  </conditionalFormatting>
  <conditionalFormatting sqref="C39">
    <cfRule type="cellIs" dxfId="10" priority="11" operator="lessThan">
      <formula>1700</formula>
    </cfRule>
    <cfRule type="cellIs" dxfId="11" priority="12" operator="greaterThan">
      <formula>2400</formula>
    </cfRule>
  </conditionalFormatting>
  <conditionalFormatting sqref="C40">
    <cfRule type="cellIs" dxfId="8" priority="9" operator="lessThan">
      <formula>49</formula>
    </cfRule>
    <cfRule type="cellIs" dxfId="9" priority="10" operator="greaterThan">
      <formula>58</formula>
    </cfRule>
  </conditionalFormatting>
  <conditionalFormatting sqref="C41">
    <cfRule type="cellIs" dxfId="6" priority="7" operator="lessThan">
      <formula>22000</formula>
    </cfRule>
    <cfRule type="cellIs" dxfId="7" priority="8" operator="greaterThan">
      <formula>24500</formula>
    </cfRule>
  </conditionalFormatting>
  <conditionalFormatting sqref="C42">
    <cfRule type="cellIs" dxfId="4" priority="5" operator="lessThan">
      <formula>7</formula>
    </cfRule>
    <cfRule type="cellIs" dxfId="5" priority="6" operator="greaterThan">
      <formula>8.2</formula>
    </cfRule>
  </conditionalFormatting>
  <conditionalFormatting sqref="C43">
    <cfRule type="cellIs" dxfId="2" priority="3" operator="lessThan">
      <formula>3</formula>
    </cfRule>
    <cfRule type="cellIs" dxfId="3" priority="4" operator="greaterThan">
      <formula>4</formula>
    </cfRule>
  </conditionalFormatting>
  <conditionalFormatting sqref="C35">
    <cfRule type="cellIs" dxfId="0" priority="1" operator="lessThan">
      <formula>4</formula>
    </cfRule>
    <cfRule type="cellIs" dxfId="1" priority="2" operator="greaterThan">
      <formula>4.9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2023-09-21T09:39:49Z</dcterms:created>
  <dcterms:modified xsi:type="dcterms:W3CDTF">2023-09-21T09:50:06Z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2023-09-21T09:40:09Z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d551b0fa-0a83-4e99-9172-e296e5caedaf</vt:lpwstr>
  </property>
  <property fmtid="{D5CDD505-2E9C-101B-9397-08002B2CF9AE}" pid="8" name="MSIP_Label_027a3850-2850-457c-8efb-fdd5fa4d27d3_ContentBits">
    <vt:lpwstr>0</vt:lpwstr>
  </property>
</Properties>
</file>