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18" documentId="8_{90A60057-F4B9-4F69-94A8-E10E876416D6}" xr6:coauthVersionLast="47" xr6:coauthVersionMax="47" xr10:uidLastSave="{E69E6687-3984-4A9C-A1DF-3CC5E8135062}"/>
  <bookViews>
    <workbookView xWindow="-110" yWindow="-110" windowWidth="19420" windowHeight="10300" tabRatio="711" activeTab="3" xr2:uid="{00000000-000D-0000-FFFF-FFFF00000000}"/>
  </bookViews>
  <sheets>
    <sheet name="Decision Summary RLOS" sheetId="7" r:id="rId1"/>
    <sheet name="Input" sheetId="2" r:id="rId2"/>
    <sheet name="Facts Statement" sheetId="8" r:id="rId3"/>
    <sheet name="Offer Letter - Unsecured" sheetId="1" r:id="rId4"/>
    <sheet name="Feeds" sheetId="3" state="hidden" r:id="rId5"/>
  </sheets>
  <externalReferences>
    <externalReference r:id="rId6"/>
  </externalReferences>
  <definedNames>
    <definedName name="Card_Type">Feeds!$D$3:$D$7</definedName>
    <definedName name="Employer" localSheetId="0">[1]Dropdowns!$K$2:$K$14</definedName>
    <definedName name="Facility_Type" localSheetId="0">[1]Dropdowns!$A$2:$A$7</definedName>
    <definedName name="MPR">Input!$E$24</definedName>
    <definedName name="_xlnm.Print_Area" localSheetId="1">Input!$B$2:$F$26</definedName>
    <definedName name="_xlnm.Print_Area" localSheetId="3">'Offer Letter - Unsecured'!$B$1:$K$90</definedName>
    <definedName name="Title" localSheetId="0">[1]Dropdowns!$C$2:$C$6</definedName>
    <definedName name="Title">Feeds!$B$3:$B$7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5" i="1" l="1"/>
  <c r="G4" i="3" l="1"/>
  <c r="G3" i="3"/>
  <c r="K8" i="3" l="1"/>
  <c r="L8" i="3" s="1"/>
  <c r="E83" i="8" l="1"/>
  <c r="J41" i="8"/>
  <c r="I42" i="8"/>
  <c r="F20" i="8"/>
  <c r="E14" i="8"/>
  <c r="K33" i="8" s="1"/>
  <c r="N3" i="8" s="1"/>
  <c r="J14" i="8"/>
  <c r="K56" i="8"/>
  <c r="J44" i="8"/>
  <c r="J8" i="8"/>
  <c r="J28" i="8" l="1"/>
  <c r="B53" i="8" s="1"/>
  <c r="J12" i="8"/>
  <c r="E53" i="8"/>
  <c r="E56" i="8" s="1"/>
  <c r="E58" i="8" s="1"/>
  <c r="K28" i="8"/>
  <c r="E18" i="8"/>
  <c r="K31" i="8" s="1"/>
  <c r="L12" i="8" s="1"/>
  <c r="B14" i="8"/>
  <c r="J31" i="8" l="1"/>
  <c r="J33" i="8" s="1"/>
  <c r="J35" i="8" s="1"/>
  <c r="J39" i="8" s="1"/>
  <c r="N2" i="8"/>
  <c r="N4" i="8" s="1"/>
  <c r="L20" i="8" s="1"/>
  <c r="K35" i="8"/>
  <c r="N20" i="8" s="1"/>
  <c r="L29" i="8"/>
  <c r="D56" i="8" l="1"/>
  <c r="J56" i="8"/>
  <c r="N21" i="8"/>
  <c r="K14" i="8"/>
  <c r="H17" i="8" s="1"/>
  <c r="F41" i="1"/>
  <c r="B38" i="1"/>
  <c r="P8" i="3"/>
  <c r="Q8" i="3" s="1"/>
  <c r="R8" i="3" s="1"/>
  <c r="M8" i="3"/>
  <c r="N8" i="3" s="1"/>
  <c r="P7" i="3"/>
  <c r="Q7" i="3" s="1"/>
  <c r="R7" i="3" s="1"/>
  <c r="L7" i="3"/>
  <c r="M7" i="3" s="1"/>
  <c r="N7" i="3" s="1"/>
  <c r="K7" i="3"/>
  <c r="K5" i="3"/>
  <c r="L5" i="3" s="1"/>
  <c r="M5" i="3" s="1"/>
  <c r="N5" i="3" s="1"/>
  <c r="D20" i="7" l="1"/>
  <c r="D13" i="7" l="1"/>
  <c r="E22" i="2" l="1"/>
  <c r="F19" i="2" l="1"/>
  <c r="D10" i="7" s="1"/>
  <c r="D15" i="7" s="1"/>
  <c r="D24" i="7"/>
  <c r="D8" i="7" l="1"/>
  <c r="E4" i="1"/>
  <c r="E21" i="2"/>
  <c r="B63" i="1"/>
  <c r="F21" i="1"/>
  <c r="F20" i="1"/>
  <c r="B14" i="1"/>
  <c r="B12" i="1"/>
  <c r="B11" i="1"/>
  <c r="B10" i="1"/>
  <c r="B9" i="1"/>
  <c r="F36" i="1" l="1"/>
  <c r="F39" i="1"/>
  <c r="F38" i="1"/>
  <c r="F34" i="1"/>
  <c r="F35" i="1"/>
  <c r="F37" i="1"/>
  <c r="B7" i="1" l="1"/>
</calcChain>
</file>

<file path=xl/sharedStrings.xml><?xml version="1.0" encoding="utf-8"?>
<sst xmlns="http://schemas.openxmlformats.org/spreadsheetml/2006/main" count="238" uniqueCount="185">
  <si>
    <t>Credit</t>
  </si>
  <si>
    <t>Title</t>
  </si>
  <si>
    <t>Mr</t>
  </si>
  <si>
    <t>Mrs</t>
  </si>
  <si>
    <t>Miss</t>
  </si>
  <si>
    <t>Ms</t>
  </si>
  <si>
    <t>Dr</t>
  </si>
  <si>
    <t>Gender</t>
  </si>
  <si>
    <t>Name</t>
  </si>
  <si>
    <t>Male</t>
  </si>
  <si>
    <t>Address</t>
  </si>
  <si>
    <t>Lagos</t>
  </si>
  <si>
    <t>Offer Letter for Credit Card</t>
  </si>
  <si>
    <t>Facility Information</t>
  </si>
  <si>
    <t>Type of Credit Card</t>
  </si>
  <si>
    <t>:</t>
  </si>
  <si>
    <t>Card Type</t>
  </si>
  <si>
    <t>Platinum</t>
  </si>
  <si>
    <t>Silver</t>
  </si>
  <si>
    <t>Gold</t>
  </si>
  <si>
    <t>Infinite</t>
  </si>
  <si>
    <t>Facility Amount Approved</t>
  </si>
  <si>
    <t>Currency</t>
  </si>
  <si>
    <t>USD</t>
  </si>
  <si>
    <t>NGN</t>
  </si>
  <si>
    <t>Facility Amount</t>
  </si>
  <si>
    <t>Fees (% of card limit one-off)</t>
  </si>
  <si>
    <t>One year, this is automatically renewable annually and expires 3 (three) years after the date of issuance of the Credit</t>
  </si>
  <si>
    <t>Tenor</t>
  </si>
  <si>
    <t>Availability Period</t>
  </si>
  <si>
    <t>Term of Loan</t>
  </si>
  <si>
    <t>-</t>
  </si>
  <si>
    <t>Other Fees and charges</t>
  </si>
  <si>
    <t>Card issuance fee</t>
  </si>
  <si>
    <t>Card replacement fee</t>
  </si>
  <si>
    <t>International ATM withdrawal</t>
  </si>
  <si>
    <t>Local ATM withdrawal (non Stanbic)</t>
  </si>
  <si>
    <t>Default/late repayment fees</t>
  </si>
  <si>
    <t>Monthly Fee</t>
  </si>
  <si>
    <t>Interest Rate</t>
  </si>
  <si>
    <t xml:space="preserve">Your interest will be calculated on the outstanding daily balance and debited to your credit card account monthly in arrears. An interest free period of up to fifty five (55) days is applicable on your point-of-sale (POS) and online transactions, subject to full settlement of your account every month within the billing cycle/period. </t>
  </si>
  <si>
    <t>Repayment Term</t>
  </si>
  <si>
    <t>Governing Law and Jurisdiction</t>
  </si>
  <si>
    <t>This offer Letter shall be governed and construed in accordance with Nigerian law and the courts of Nigeria shall have jurisdiction to settle any disputes which may arise in connection therewith without prejudice to the exclusive right of the Bank to institute proceedings against the Borrower in respect thereof in any other jurisdiction.</t>
  </si>
  <si>
    <t>Waiver of rights</t>
  </si>
  <si>
    <t>Yours faithfully</t>
  </si>
  <si>
    <t>Credit Office Representative</t>
  </si>
  <si>
    <t>Customer Acceptance</t>
  </si>
  <si>
    <t>Customer Signature</t>
  </si>
  <si>
    <t>Platinum-NGN</t>
  </si>
  <si>
    <t>Fee Type</t>
  </si>
  <si>
    <t>Silver-NGN</t>
  </si>
  <si>
    <t>Infinite-NGN</t>
  </si>
  <si>
    <t>Gold-NGN</t>
  </si>
  <si>
    <t>Collateral Value</t>
  </si>
  <si>
    <t>Product Code</t>
  </si>
  <si>
    <t>Minimum Collateral Value</t>
  </si>
  <si>
    <t>ICAN Gold</t>
  </si>
  <si>
    <t>ICAN Gold-NGN</t>
  </si>
  <si>
    <t>Insurance (per month on card limit subject to review)</t>
  </si>
  <si>
    <t>Silver-USD</t>
  </si>
  <si>
    <t>Gold-USD</t>
  </si>
  <si>
    <t>Platinum-USD</t>
  </si>
  <si>
    <t>Infinite-USD</t>
  </si>
  <si>
    <t> N/A</t>
  </si>
  <si>
    <t>N/A</t>
  </si>
  <si>
    <t>Card issuance fee (VAT incl.)</t>
  </si>
  <si>
    <t>Collateral Offered</t>
  </si>
  <si>
    <t>The management and processing fees are applicable for each year of facility renewal.</t>
  </si>
  <si>
    <t>Signature</t>
  </si>
  <si>
    <t>For System use only</t>
  </si>
  <si>
    <t>Request Summary Sheet</t>
  </si>
  <si>
    <t>Final Decision</t>
  </si>
  <si>
    <t>Final Decision Remark</t>
  </si>
  <si>
    <t>Loan Term</t>
  </si>
  <si>
    <t>Requested Loan Amount</t>
  </si>
  <si>
    <t>Product Type</t>
  </si>
  <si>
    <t>Approved Loan Amount</t>
  </si>
  <si>
    <t>Loan Tenor (months)</t>
  </si>
  <si>
    <t>Alternative Contact</t>
  </si>
  <si>
    <t>Collateral Details</t>
  </si>
  <si>
    <t>Collateral Type</t>
  </si>
  <si>
    <t>Credit Card</t>
  </si>
  <si>
    <t>Cash</t>
  </si>
  <si>
    <t>We, Stanbic IBTC Bank PLC (the Bank) is pleased to present you with our in-principle offer for our credit card, subject to your meeting credit criteria. The terms and conditions that would be applicable to your Facility are set out below.</t>
  </si>
  <si>
    <t>Card replacement/renewal fee (VAT incl.)</t>
  </si>
  <si>
    <t>1% of the overdue amount</t>
  </si>
  <si>
    <t>0.25% of the Overdue amount</t>
  </si>
  <si>
    <t>KEY FACTS STATEMENT</t>
  </si>
  <si>
    <t>(THIS IS NOT AN OFFER OF CREDIT OR CONTRACT)</t>
  </si>
  <si>
    <t>This Key Facts Statement (KFS) summarizes key information of the loan you are interested in and
can be used for comparison purposes between different credit providers.</t>
  </si>
  <si>
    <t>DISCLOSURE DATE:</t>
  </si>
  <si>
    <t>This is the date at which the information is correct. Note that the final loan features may differ because of your personal financial position or due to a change in the information provided, including interest rates and fees and charges.</t>
  </si>
  <si>
    <t>THE LOAN</t>
  </si>
  <si>
    <t>TOTAL COST TO CONSUMER</t>
  </si>
  <si>
    <t>months</t>
  </si>
  <si>
    <t>Interest rate:</t>
  </si>
  <si>
    <t>Variable</t>
  </si>
  <si>
    <t>Collateral:</t>
  </si>
  <si>
    <t>Annual Percentage Rate (APR)</t>
  </si>
  <si>
    <t>This reflects the total cost of the credit on a yearly basis expressed as percentage, using the information at the disclosure date. It is a useful tool for comparison with similar loans</t>
  </si>
  <si>
    <t>Specific information about your loan</t>
  </si>
  <si>
    <t>Loan Received</t>
  </si>
  <si>
    <t>Interest rate</t>
  </si>
  <si>
    <t>(Variable interest rates may change)</t>
  </si>
  <si>
    <t>Total fees and charges*</t>
  </si>
  <si>
    <t>(Total other charges you will pay throughout the duration of the loan).</t>
  </si>
  <si>
    <t>Total cost of credit</t>
  </si>
  <si>
    <t>(This is made up of total interest and all other charges for the tenor of the loan).</t>
  </si>
  <si>
    <t>Repayments</t>
  </si>
  <si>
    <t>Repayment amount (see attached repayment schedule)</t>
  </si>
  <si>
    <t>Amount you will need to repay on due date</t>
  </si>
  <si>
    <t>Date of first repayment</t>
  </si>
  <si>
    <t>Date on which other repayments are due</t>
  </si>
  <si>
    <t>Total number of repayments</t>
  </si>
  <si>
    <t>*Note that the amount required to be paid (for each repayment and total) does not include fees which are dependent on events that may not occur (for example, late payment fees)</t>
  </si>
  <si>
    <t>Fees and charges comprise of:</t>
  </si>
  <si>
    <t>(A) credit prover’s fees</t>
  </si>
  <si>
    <t>(B) Third party fees/charges</t>
  </si>
  <si>
    <t>(List all applicable lending fees)</t>
  </si>
  <si>
    <t>(List all applicable 3rd party fees)</t>
  </si>
  <si>
    <t>Nil</t>
  </si>
  <si>
    <t>Total (A)</t>
  </si>
  <si>
    <t>Total (B)</t>
  </si>
  <si>
    <t>Total Fees and charges (A+B)</t>
  </si>
  <si>
    <t>Penalties and Additional Requirements</t>
  </si>
  <si>
    <r>
      <rPr>
        <b/>
        <sz val="11"/>
        <color theme="1"/>
        <rFont val="Arial"/>
        <family val="2"/>
      </rPr>
      <t>Late Payment:</t>
    </r>
    <r>
      <rPr>
        <sz val="11"/>
        <color theme="1"/>
        <rFont val="Arial"/>
        <family val="2"/>
      </rPr>
      <t xml:space="preserve"> If a payment is more than 7 days late from the due date, you will be charged 1% flat per month on the overdue amount.</t>
    </r>
  </si>
  <si>
    <r>
      <t xml:space="preserve">Early Liquidation of the Loan: </t>
    </r>
    <r>
      <rPr>
        <sz val="11"/>
        <color theme="1"/>
        <rFont val="Arial"/>
        <family val="2"/>
      </rPr>
      <t>You may be charged a fee if you pay off your loan before maturity, the amount of which will depend on the terms of your contract.</t>
    </r>
  </si>
  <si>
    <r>
      <t xml:space="preserve">Cooling Off Period: </t>
    </r>
    <r>
      <rPr>
        <sz val="11"/>
        <color theme="1"/>
        <rFont val="Arial"/>
        <family val="2"/>
      </rPr>
      <t>You may cancel your loan contract within 3 days after signing.</t>
    </r>
  </si>
  <si>
    <r>
      <t xml:space="preserve">Variations: </t>
    </r>
    <r>
      <rPr>
        <sz val="11"/>
        <color theme="1"/>
        <rFont val="Arial"/>
        <family val="2"/>
      </rPr>
      <t>The interest rate, and fees and charges, disclosed here may change, including during your contract. You should receive notice of any change after your contract is entered into.</t>
    </r>
  </si>
  <si>
    <t>Have a complaint or a query?</t>
  </si>
  <si>
    <t>Do not hesitate to reach out to your lender through the following</t>
  </si>
  <si>
    <t>Email: customercarenigeria@stanbicibtc.com</t>
  </si>
  <si>
    <t>Address: The IBTC Place, Walter Carryington Crescent, Victoria Island, Lagos.</t>
  </si>
  <si>
    <t>If dissatisfied with the resolution of your complaint, you can escalate the complaint to the Consumer Protection Department of the Central Bank of Nigeria by writing to the Director, Consumer Protection Department, CBN, Abuja or send an email to: cpd@cbn.gov.ng.</t>
  </si>
  <si>
    <t>Client Name</t>
  </si>
  <si>
    <t>Date</t>
  </si>
  <si>
    <t>Annual Percentage Rate</t>
  </si>
  <si>
    <t>N1,075</t>
  </si>
  <si>
    <t>$10.75</t>
  </si>
  <si>
    <t>MPR</t>
  </si>
  <si>
    <t>1% Management fee (7.5% VAT is applicable)</t>
  </si>
  <si>
    <t>Telephone: +234 700 909 909 909</t>
  </si>
  <si>
    <t>N500</t>
  </si>
  <si>
    <t>A stamp duty fee of N500 flat, on each agreement executed by the Borrower in connection with the Facility, shall be debited to the Borrower’s account held with the Bank. The fee will be remitted to the Federal Inland Revenue Service (FIRS).</t>
  </si>
  <si>
    <t>The Credit Card facility is available as a revolving credit for a period of one year, which is automatically renewable for a period of three (3) years from the date of issuance of the Credit Card. Notwithstanding anything contained in this offer letter to the contrary, the Bank reserves the right at any time prior to its expiry to demand for the repayment of the facility, in which event the outstanding balance shall immediately become due and payable.</t>
  </si>
  <si>
    <t>Your interest will be calculated on the outstanding daily balance and debited to your credit card account monthly in arrears. An interest free period of up to 55 days is applicable on your point-of-sale (POS) and online transactions, subject to full settlement of your account every month within the billing cycle/period. 
Interest grace period does not apply to cash withdrawals, foreign exchange, or casino chips transactions on the card</t>
  </si>
  <si>
    <r>
      <rPr>
        <b/>
        <sz val="11"/>
        <color theme="1"/>
        <rFont val="Arial"/>
        <family val="2"/>
      </rPr>
      <t>Conflict</t>
    </r>
  </si>
  <si>
    <t>The terms and conditions of this Letter, and any appendices to this Letter shall be read together as one document, and in the event of a conflict between the provisions of this Loan Letter and any appendices to this Letter, the terms and conditions of this Letter shall prevail over any appendices to this Letter.</t>
  </si>
  <si>
    <t xml:space="preserve">
Complaint or Query Management</t>
  </si>
  <si>
    <t>If dissatisfied with the resolution of your complaint, you may escalate the complaint to the Consumer Protection Department of the Central Bank of Nigeria by writing to the Director, Consumer Protection Department, CBN, Abuja or send an email to: cpd@cbn.gov.ng</t>
  </si>
  <si>
    <t>Bvn Number</t>
  </si>
  <si>
    <t>Acceptance</t>
  </si>
  <si>
    <t>To indicate its acceptance of the foregoing, the Borrower should kindly initial each page of the letter, including the attached general terms and conditions, and return same to the Bank.</t>
  </si>
  <si>
    <t>Cooling-Off Period</t>
  </si>
  <si>
    <t>The drawdown must be effected within 90 (ninety) days from the date of this Facility letter unless the availability period is extended by the Bank</t>
  </si>
  <si>
    <t>Global Standing Instruction (GSI)</t>
  </si>
  <si>
    <t>Meanwhile, the Borrower may wish, and the Bank recommends this, to seek independent advice in understanding the Facility and the implications of the terms of this Loan Letter.</t>
  </si>
  <si>
    <t xml:space="preserve">By signing this offer letter/loan agreement and by drawing on the loan, I covenant to repay the loan as and when due. In the event that I fail to repay the loan as agreed, and the loan becomes delinquent, the bank shall have the right to report the delinquent loan to CBN through the Credit Risk Management System (CRMS) or by any other means, and request the CBN  to exercise its regulatory power to direct all banks and other financial institutions under its regulatory purview to set-off my indebtedness from any money standing to my credit in any bank account and from any other financial assets they may be holding for my benefit. </t>
  </si>
  <si>
    <t>You covenant and warrant that the CBN shall have power to set-off my indebtedness under this loan agreement from all such monies and funds standing to my credit/benefit in any and all such accounts or from any other financial assets belonging to me and in the custody of any such bank.</t>
  </si>
  <si>
    <t>You hereby waive any right of confidentiality whether arising under common law or statute or in any other manner whatsoever and irrevocably agree that I shall not argue to the contrary before any court of law, tribunal, administrative authority or any other body acting in any judicial or quasi-judicial capacity.</t>
  </si>
  <si>
    <t>This offer remains open for acceptance for a period of 6 (six) weeks from the date of this Loan Letter after which time this offer lapses, unless the acceptance period is extended by the Bank.</t>
  </si>
  <si>
    <r>
      <t>Total interest charges (</t>
    </r>
    <r>
      <rPr>
        <b/>
        <sz val="11"/>
        <color theme="1"/>
        <rFont val="Arial"/>
        <family val="2"/>
      </rPr>
      <t>Total interest you will pay per annum</t>
    </r>
    <r>
      <rPr>
        <sz val="11"/>
        <color theme="1"/>
        <rFont val="Arial"/>
        <family val="2"/>
      </rPr>
      <t>)</t>
    </r>
  </si>
  <si>
    <r>
      <t>(</t>
    </r>
    <r>
      <rPr>
        <b/>
        <sz val="11"/>
        <color theme="1"/>
        <rFont val="Arial"/>
        <family val="2"/>
      </rPr>
      <t>Total interest may increase for variable interest rates and it is subject to the utilized limit</t>
    </r>
    <r>
      <rPr>
        <sz val="11"/>
        <color theme="1"/>
        <rFont val="Arial"/>
        <family val="2"/>
      </rPr>
      <t>)</t>
    </r>
  </si>
  <si>
    <t>Interest payable per month</t>
  </si>
  <si>
    <t>Unsecured</t>
  </si>
  <si>
    <r>
      <t>Total amount you will pay back after a year (</t>
    </r>
    <r>
      <rPr>
        <b/>
        <sz val="11"/>
        <color theme="1"/>
        <rFont val="Arial"/>
        <family val="2"/>
      </rPr>
      <t>Interest and Principal)</t>
    </r>
  </si>
  <si>
    <t>The APR is the Annual rate charged for borrowing expressed as a percentage that constitutes the interest rate charged and annualized fees/charges for the tenor of the facility.</t>
  </si>
  <si>
    <t>Where the Borrower repays the outstanding amount on the facility prior to the maturity date of  Loan, the Bank shall not charge any prepayment/liquidation fees in line with the CBN Consumer Protection Regulations 2019 or as amended from time to time.</t>
  </si>
  <si>
    <t>The Bank may, from time to time, upon 10 (ten) business days prior written notice to the Borrower vary the pricing applicable to the Loan and the method of calculating it during the agreed term of the Loan subject to changes in Central Bank of Nigeria’s Monetary Policy Rate and other money market conditions. Such changes will be communicated to the Borrower in the form of a letter or SMS or e-mail.</t>
  </si>
  <si>
    <t xml:space="preserve">The Borrower’s concurrence or otherwise to the proposed changes must be received by the Bank not later than 10 (ten) business days from the date of notification failing which the Bank shall deem such changes as acceptable to the Borrower. Where such proposed change is not agreeable to the Borrower, the Bank will review and revert to the Borrower within 48 hours from receipt of Borrower’s response. Where the Bank’s position remains unchanged, the Borrower would be advised, whereupon the Borrower may elect to pay down on the Loan on or before the effective date of such change. </t>
  </si>
  <si>
    <t>Interest rate applicable to this Credit Card at the date of offer is 36% per annum</t>
  </si>
  <si>
    <t>A direct debit of 10% of your outstanding balance which represents the minimum required monthly repayment will be placed on your account and charged on the 26th or 27th of every month. Kindly ensure your account is funded by the due date.  You are however responsible for ensuring your other outstanding amounts are settled accordingly.</t>
  </si>
  <si>
    <t>Your monthly statement will be generated and presented to you on the first week of every month for settlement on or before 1pm on the 25th of the month. The statement will cover transactions done in the previous month. For example, all transactions done in the month of January will be presented for settlement on or before 1pm on the 25th of February.</t>
  </si>
  <si>
    <t>Do not hesitate to reach out to your lender through the following
Telephone: 0700 909 9099
Address: Stanbic IBTC Towers, Walter Carrington Crescent, Victoria Island, Lagos
Email: customercarenigeria@stanbicibtc.com</t>
  </si>
  <si>
    <t>The Borrower has a cooling-off period of Seven (7)  days after the signing of a credit contract within which the Borrower may cancel the contract without having to pay any penalty or charges. However, the Borrower may choose to waive the option by notifying the bank in writing.</t>
  </si>
  <si>
    <t>Credit Bureau Consent</t>
  </si>
  <si>
    <t xml:space="preserve">I consent to the Bank conducting credit checks on me from at least 2 credit bureaus as a condition for processing my facility application, in line with regulatory requirements. </t>
  </si>
  <si>
    <t>N107.5 (for N20,000 and below) and N215 for withdrawals above N20,000 on Onsite ATMs. Maximum of N537.5 on Offsite ATMs.</t>
  </si>
  <si>
    <t>V 22nd September 2025</t>
  </si>
  <si>
    <t xml:space="preserve">At any point in time, your access to cash (via the ATM or POS cash advance) is 100% of your credit limit subject to the available balance on your card. </t>
  </si>
  <si>
    <t>Olushola Adeniyi</t>
  </si>
  <si>
    <t>SIBTC</t>
  </si>
  <si>
    <t>WCC</t>
  </si>
  <si>
    <t xml:space="preserve">Where a credit report is negative, I hereby authorize the Bank to debit my account with account number ________________ for the sum of N3,500.00 being the full cost recovery of the reports.'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</si>
</sst>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dd\ mmmm\ yyyy"/>
    <numFmt numFmtId="165" formatCode="_(&quot;$&quot;* #,##0_);_(&quot;$&quot;* \(#,##0\);_(&quot;$&quot;* &quot;-&quot;??_);_(@_)"/>
    <numFmt numFmtId="166" formatCode="[$-409]d\-mmm\-yyyy;@"/>
  </numFmts>
  <fonts count="18"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1"/>
      <color theme="1"/>
      <name val="Arial"/>
      <family val="2"/>
    </font>
    <font>
      <b/>
      <sz val="11"/>
      <color theme="1"/>
      <name val="Arial"/>
      <family val="2"/>
    </font>
    <font>
      <b/>
      <sz val="8"/>
      <color theme="0"/>
      <name val="Calibri"/>
      <family val="2"/>
      <scheme val="minor"/>
    </font>
    <font>
      <sz val="8"/>
      <color theme="1"/>
      <name val="Arial"/>
      <family val="2"/>
    </font>
    <font>
      <sz val="8"/>
      <color rgb="FF000000"/>
      <name val="Arial"/>
      <family val="2"/>
    </font>
    <font>
      <sz val="8"/>
      <color theme="1"/>
      <name val="Calibri"/>
      <family val="2"/>
      <scheme val="minor"/>
    </font>
    <font>
      <i/>
      <sz val="11"/>
      <color theme="1"/>
      <name val="Arial"/>
      <family val="2"/>
    </font>
    <font>
      <sz val="9"/>
      <color theme="1"/>
      <name val="Arial"/>
      <family val="2"/>
    </font>
    <font>
      <sz val="10"/>
      <color theme="1"/>
      <name val="Arial"/>
      <family val="2"/>
    </font>
    <font>
      <b/>
      <sz val="11"/>
      <color theme="0"/>
      <name val="Arial"/>
      <family val="2"/>
    </font>
    <font>
      <i/>
      <sz val="14"/>
      <color rgb="FF0070C0"/>
      <name val="Arial"/>
      <family val="2"/>
    </font>
    <font>
      <i/>
      <sz val="10"/>
      <color theme="1"/>
      <name val="Arial"/>
      <family val="2"/>
    </font>
    <font>
      <b/>
      <i/>
      <sz val="11"/>
      <color theme="1"/>
      <name val="Arial"/>
      <family val="2"/>
    </font>
    <font>
      <b/>
      <u/>
      <sz val="11"/>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160">
    <xf numFmtId="0" fontId="0" fillId="0" borderId="0" xfId="0"/>
    <xf numFmtId="0" fontId="4" fillId="0" borderId="0" xfId="0" applyFont="1"/>
    <xf numFmtId="0" fontId="4" fillId="0" borderId="2" xfId="0" applyFont="1" applyBorder="1"/>
    <xf numFmtId="0" fontId="4" fillId="0" borderId="3" xfId="0" applyFont="1" applyBorder="1"/>
    <xf numFmtId="0" fontId="4" fillId="0" borderId="5" xfId="0" applyFont="1" applyBorder="1"/>
    <xf numFmtId="0" fontId="4" fillId="0" borderId="7" xfId="0" applyFont="1" applyBorder="1"/>
    <xf numFmtId="0" fontId="4" fillId="0" borderId="8" xfId="0" applyFont="1" applyBorder="1"/>
    <xf numFmtId="0" fontId="5" fillId="0" borderId="0" xfId="0" applyFont="1"/>
    <xf numFmtId="0" fontId="4" fillId="0" borderId="0" xfId="0" applyFont="1" applyAlignment="1">
      <alignment horizontal="center"/>
    </xf>
    <xf numFmtId="0" fontId="4" fillId="0" borderId="0" xfId="0" applyFont="1" applyAlignment="1">
      <alignment vertical="top"/>
    </xf>
    <xf numFmtId="0" fontId="4" fillId="0" borderId="0" xfId="0" applyFont="1" applyAlignment="1">
      <alignment horizontal="right" vertical="top"/>
    </xf>
    <xf numFmtId="0" fontId="4" fillId="0" borderId="0" xfId="0" applyFont="1" applyAlignment="1">
      <alignment horizontal="right" vertical="center"/>
    </xf>
    <xf numFmtId="0" fontId="4" fillId="0" borderId="19" xfId="0" applyFont="1" applyBorder="1"/>
    <xf numFmtId="0" fontId="4" fillId="0" borderId="20" xfId="0" applyFont="1" applyBorder="1"/>
    <xf numFmtId="0" fontId="4" fillId="0" borderId="21" xfId="0" applyFont="1" applyBorder="1"/>
    <xf numFmtId="0" fontId="4" fillId="0" borderId="0" xfId="0" applyFont="1" applyAlignment="1">
      <alignment vertical="center"/>
    </xf>
    <xf numFmtId="0" fontId="6" fillId="4" borderId="10" xfId="0" applyFont="1" applyFill="1" applyBorder="1"/>
    <xf numFmtId="0" fontId="7" fillId="0" borderId="10" xfId="0" applyFont="1" applyBorder="1"/>
    <xf numFmtId="0" fontId="7" fillId="0" borderId="10" xfId="0" applyFont="1" applyBorder="1" applyAlignment="1">
      <alignment vertical="center"/>
    </xf>
    <xf numFmtId="0" fontId="8" fillId="0" borderId="10" xfId="0" applyFont="1" applyBorder="1" applyAlignment="1">
      <alignment vertical="center"/>
    </xf>
    <xf numFmtId="0" fontId="9" fillId="0" borderId="0" xfId="0" applyFont="1"/>
    <xf numFmtId="0" fontId="9" fillId="0" borderId="1" xfId="0" applyFont="1" applyBorder="1"/>
    <xf numFmtId="0" fontId="9" fillId="0" borderId="17" xfId="0" applyFont="1" applyBorder="1"/>
    <xf numFmtId="0" fontId="9" fillId="0" borderId="15" xfId="0" applyFont="1" applyBorder="1"/>
    <xf numFmtId="0" fontId="9" fillId="0" borderId="12" xfId="0" applyFont="1" applyBorder="1"/>
    <xf numFmtId="0" fontId="9" fillId="0" borderId="16" xfId="0" applyFont="1" applyBorder="1"/>
    <xf numFmtId="0" fontId="9" fillId="0" borderId="13" xfId="0" applyFont="1" applyBorder="1"/>
    <xf numFmtId="0" fontId="9" fillId="0" borderId="18" xfId="0" applyFont="1" applyBorder="1"/>
    <xf numFmtId="0" fontId="10" fillId="3" borderId="4" xfId="0" applyFont="1" applyFill="1" applyBorder="1" applyAlignment="1">
      <alignment horizontal="center"/>
    </xf>
    <xf numFmtId="39" fontId="4" fillId="3" borderId="9" xfId="1" applyNumberFormat="1" applyFont="1" applyFill="1" applyBorder="1" applyAlignment="1">
      <alignment horizontal="center"/>
    </xf>
    <xf numFmtId="0" fontId="11" fillId="0" borderId="0" xfId="0" applyFont="1" applyAlignment="1">
      <alignment horizontal="center"/>
    </xf>
    <xf numFmtId="0" fontId="4" fillId="2" borderId="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39" fontId="4" fillId="2" borderId="6" xfId="1" applyNumberFormat="1" applyFont="1" applyFill="1" applyBorder="1" applyAlignment="1" applyProtection="1">
      <alignment horizontal="center"/>
      <protection locked="0"/>
    </xf>
    <xf numFmtId="39" fontId="4" fillId="2" borderId="9" xfId="1" applyNumberFormat="1" applyFont="1" applyFill="1" applyBorder="1" applyAlignment="1" applyProtection="1">
      <alignment horizontal="center"/>
      <protection locked="0"/>
    </xf>
    <xf numFmtId="0" fontId="4" fillId="2" borderId="13" xfId="0" applyFont="1" applyFill="1" applyBorder="1" applyProtection="1">
      <protection locked="0"/>
    </xf>
    <xf numFmtId="10" fontId="4" fillId="0" borderId="19" xfId="2" applyNumberFormat="1" applyFont="1" applyBorder="1" applyAlignment="1">
      <alignment horizontal="left" vertical="top"/>
    </xf>
    <xf numFmtId="165" fontId="8" fillId="0" borderId="10" xfId="3" quotePrefix="1" applyNumberFormat="1" applyFont="1" applyBorder="1" applyAlignment="1">
      <alignment horizontal="left" vertical="center"/>
    </xf>
    <xf numFmtId="0" fontId="2" fillId="0" borderId="0" xfId="0" applyFont="1" applyAlignment="1">
      <alignment vertical="top"/>
    </xf>
    <xf numFmtId="0" fontId="5" fillId="0" borderId="2" xfId="0" applyFont="1" applyBorder="1" applyAlignment="1">
      <alignment vertical="top"/>
    </xf>
    <xf numFmtId="0" fontId="2" fillId="0" borderId="3" xfId="0" applyFont="1" applyBorder="1" applyAlignment="1">
      <alignment vertical="top"/>
    </xf>
    <xf numFmtId="0" fontId="2" fillId="6" borderId="4" xfId="0" applyFont="1" applyFill="1" applyBorder="1" applyAlignment="1">
      <alignment vertical="top"/>
    </xf>
    <xf numFmtId="0" fontId="5" fillId="0" borderId="5" xfId="0" applyFont="1" applyBorder="1" applyAlignment="1">
      <alignment vertical="top"/>
    </xf>
    <xf numFmtId="0" fontId="2" fillId="0" borderId="6" xfId="0" applyFont="1" applyBorder="1" applyAlignment="1">
      <alignment vertical="top"/>
    </xf>
    <xf numFmtId="0" fontId="5" fillId="0" borderId="7" xfId="0" applyFont="1" applyBorder="1" applyAlignment="1">
      <alignment vertical="top"/>
    </xf>
    <xf numFmtId="0" fontId="2" fillId="0" borderId="8" xfId="0" applyFont="1" applyBorder="1" applyAlignment="1">
      <alignment vertical="top"/>
    </xf>
    <xf numFmtId="0" fontId="2" fillId="6" borderId="9" xfId="0" applyFont="1" applyFill="1" applyBorder="1" applyAlignment="1">
      <alignment vertical="top" wrapText="1"/>
    </xf>
    <xf numFmtId="0" fontId="2" fillId="0" borderId="0" xfId="0" applyFont="1" applyAlignment="1">
      <alignment vertical="top" wrapText="1"/>
    </xf>
    <xf numFmtId="39" fontId="2" fillId="5" borderId="6" xfId="0" applyNumberFormat="1" applyFont="1" applyFill="1" applyBorder="1" applyAlignment="1">
      <alignment horizontal="left" vertical="top"/>
    </xf>
    <xf numFmtId="37" fontId="2" fillId="5" borderId="6" xfId="0" applyNumberFormat="1" applyFont="1" applyFill="1" applyBorder="1" applyAlignment="1">
      <alignment horizontal="left" vertical="top"/>
    </xf>
    <xf numFmtId="10" fontId="2" fillId="5" borderId="9" xfId="0" applyNumberFormat="1" applyFont="1" applyFill="1" applyBorder="1" applyAlignment="1">
      <alignment horizontal="left" vertical="top"/>
    </xf>
    <xf numFmtId="166" fontId="2" fillId="5" borderId="6" xfId="0" applyNumberFormat="1" applyFont="1" applyFill="1" applyBorder="1" applyAlignment="1">
      <alignment horizontal="left" vertical="top"/>
    </xf>
    <xf numFmtId="39" fontId="2" fillId="5" borderId="9" xfId="0" applyNumberFormat="1" applyFont="1" applyFill="1" applyBorder="1" applyAlignment="1">
      <alignment horizontal="left" vertical="top"/>
    </xf>
    <xf numFmtId="0" fontId="1" fillId="0" borderId="19" xfId="0" applyFont="1" applyBorder="1"/>
    <xf numFmtId="0" fontId="1" fillId="0" borderId="0" xfId="0" applyFont="1"/>
    <xf numFmtId="43" fontId="1" fillId="0" borderId="0" xfId="1" applyFont="1"/>
    <xf numFmtId="0" fontId="1" fillId="0" borderId="29" xfId="0" applyFont="1" applyBorder="1"/>
    <xf numFmtId="0" fontId="1" fillId="0" borderId="30" xfId="0" applyFont="1" applyBorder="1"/>
    <xf numFmtId="43" fontId="1" fillId="0" borderId="0" xfId="0" applyNumberFormat="1" applyFont="1" applyAlignment="1">
      <alignment horizontal="right" wrapText="1"/>
    </xf>
    <xf numFmtId="0" fontId="1" fillId="0" borderId="0" xfId="0" applyFont="1" applyAlignment="1">
      <alignment wrapText="1"/>
    </xf>
    <xf numFmtId="43" fontId="1" fillId="0" borderId="0" xfId="0" applyNumberFormat="1" applyFont="1"/>
    <xf numFmtId="10" fontId="1" fillId="0" borderId="0" xfId="2" applyNumberFormat="1" applyFont="1"/>
    <xf numFmtId="10" fontId="1" fillId="0" borderId="0" xfId="0" applyNumberFormat="1" applyFont="1"/>
    <xf numFmtId="10" fontId="1" fillId="0" borderId="30" xfId="2" applyNumberFormat="1" applyFont="1" applyBorder="1"/>
    <xf numFmtId="0" fontId="1" fillId="0" borderId="31" xfId="0" applyFont="1" applyBorder="1"/>
    <xf numFmtId="0" fontId="1" fillId="0" borderId="23" xfId="0" applyFont="1" applyBorder="1"/>
    <xf numFmtId="0" fontId="1" fillId="0" borderId="32" xfId="0" applyFont="1" applyBorder="1"/>
    <xf numFmtId="0" fontId="16" fillId="0" borderId="0" xfId="0" applyFont="1" applyAlignment="1">
      <alignment horizontal="right"/>
    </xf>
    <xf numFmtId="0" fontId="1" fillId="2" borderId="0" xfId="0" applyFont="1" applyFill="1"/>
    <xf numFmtId="0" fontId="16" fillId="2" borderId="0" xfId="0" applyFont="1" applyFill="1"/>
    <xf numFmtId="10" fontId="16" fillId="2" borderId="0" xfId="0" applyNumberFormat="1" applyFont="1" applyFill="1"/>
    <xf numFmtId="0" fontId="16" fillId="0" borderId="0" xfId="0" applyFont="1"/>
    <xf numFmtId="0" fontId="16" fillId="2" borderId="0" xfId="0" applyFont="1" applyFill="1" applyAlignment="1">
      <alignment horizontal="right"/>
    </xf>
    <xf numFmtId="43" fontId="1" fillId="0" borderId="30" xfId="0" applyNumberFormat="1" applyFont="1" applyBorder="1"/>
    <xf numFmtId="0" fontId="1" fillId="0" borderId="29" xfId="0" applyFont="1" applyBorder="1" applyAlignment="1">
      <alignment wrapText="1"/>
    </xf>
    <xf numFmtId="0" fontId="1" fillId="0" borderId="0" xfId="0" applyFont="1" applyAlignment="1">
      <alignment horizontal="right" wrapText="1"/>
    </xf>
    <xf numFmtId="0" fontId="1" fillId="0" borderId="30" xfId="0" applyFont="1" applyBorder="1" applyAlignment="1">
      <alignment wrapText="1"/>
    </xf>
    <xf numFmtId="0" fontId="1" fillId="0" borderId="0" xfId="0" applyFont="1" applyAlignment="1">
      <alignment horizontal="right"/>
    </xf>
    <xf numFmtId="0" fontId="12" fillId="0" borderId="29" xfId="0" applyFont="1" applyBorder="1"/>
    <xf numFmtId="0" fontId="1" fillId="0" borderId="31" xfId="0" applyFont="1" applyBorder="1" applyAlignment="1">
      <alignment vertical="top" wrapText="1"/>
    </xf>
    <xf numFmtId="0" fontId="1" fillId="0" borderId="23" xfId="0" applyFont="1" applyBorder="1" applyAlignment="1">
      <alignment vertical="top" wrapText="1"/>
    </xf>
    <xf numFmtId="0" fontId="1" fillId="0" borderId="32"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0" fontId="9" fillId="0" borderId="12" xfId="2" applyNumberFormat="1" applyFont="1" applyBorder="1"/>
    <xf numFmtId="10" fontId="9" fillId="0" borderId="13" xfId="2" applyNumberFormat="1" applyFont="1" applyBorder="1"/>
    <xf numFmtId="10" fontId="4" fillId="0" borderId="0" xfId="2" applyNumberFormat="1" applyFont="1"/>
    <xf numFmtId="10" fontId="1" fillId="0" borderId="19" xfId="2" applyNumberFormat="1" applyFont="1" applyBorder="1" applyAlignment="1">
      <alignment horizontal="left" vertical="top"/>
    </xf>
    <xf numFmtId="0" fontId="4" fillId="0" borderId="0" xfId="0" applyFont="1" applyAlignment="1">
      <alignment horizontal="justify" vertical="center"/>
    </xf>
    <xf numFmtId="0" fontId="5" fillId="0" borderId="33" xfId="0" applyFont="1" applyBorder="1"/>
    <xf numFmtId="0" fontId="4" fillId="0" borderId="34" xfId="0" applyFont="1" applyBorder="1"/>
    <xf numFmtId="10" fontId="4" fillId="0" borderId="35" xfId="2" applyNumberFormat="1" applyFont="1" applyBorder="1"/>
    <xf numFmtId="0" fontId="4" fillId="0" borderId="23" xfId="0" applyFont="1" applyBorder="1"/>
    <xf numFmtId="15" fontId="16" fillId="7" borderId="0" xfId="0" applyNumberFormat="1" applyFont="1" applyFill="1"/>
    <xf numFmtId="1" fontId="4" fillId="2" borderId="32" xfId="0" applyNumberFormat="1" applyFont="1" applyFill="1" applyBorder="1" applyProtection="1">
      <protection locked="0"/>
    </xf>
    <xf numFmtId="0" fontId="5" fillId="0" borderId="29" xfId="0" applyFont="1" applyBorder="1"/>
    <xf numFmtId="43" fontId="16" fillId="0" borderId="0" xfId="0" applyNumberFormat="1" applyFont="1" applyAlignment="1">
      <alignment horizontal="right" wrapText="1"/>
    </xf>
    <xf numFmtId="43" fontId="16" fillId="0" borderId="0" xfId="0" applyNumberFormat="1" applyFont="1"/>
    <xf numFmtId="8" fontId="8" fillId="0" borderId="10" xfId="0" applyNumberFormat="1" applyFont="1" applyBorder="1" applyAlignment="1">
      <alignment horizontal="left" vertical="center"/>
    </xf>
    <xf numFmtId="0" fontId="1" fillId="2" borderId="9" xfId="0" applyFont="1" applyFill="1" applyBorder="1" applyAlignment="1" applyProtection="1">
      <alignment horizontal="center"/>
      <protection locked="0"/>
    </xf>
    <xf numFmtId="0" fontId="1" fillId="2" borderId="11" xfId="0" applyFont="1" applyFill="1" applyBorder="1" applyProtection="1">
      <protection locked="0"/>
    </xf>
    <xf numFmtId="0" fontId="1" fillId="2" borderId="12" xfId="0" applyFont="1" applyFill="1" applyBorder="1" applyProtection="1">
      <protection locked="0"/>
    </xf>
    <xf numFmtId="0" fontId="13" fillId="4" borderId="24" xfId="0" applyFont="1" applyFill="1" applyBorder="1" applyAlignment="1">
      <alignment horizontal="center" vertical="top"/>
    </xf>
    <xf numFmtId="0" fontId="13" fillId="4" borderId="25" xfId="0" applyFont="1" applyFill="1" applyBorder="1" applyAlignment="1">
      <alignment horizontal="center" vertical="top"/>
    </xf>
    <xf numFmtId="0" fontId="13" fillId="4" borderId="26" xfId="0" applyFont="1" applyFill="1" applyBorder="1" applyAlignment="1">
      <alignment horizontal="center" vertical="top"/>
    </xf>
    <xf numFmtId="0" fontId="14" fillId="0" borderId="0" xfId="0" applyFont="1" applyAlignment="1">
      <alignment horizontal="center" vertical="top"/>
    </xf>
    <xf numFmtId="0" fontId="5" fillId="5" borderId="0" xfId="0" applyFont="1" applyFill="1" applyAlignment="1">
      <alignment horizontal="center"/>
    </xf>
    <xf numFmtId="0" fontId="5" fillId="0" borderId="0" xfId="0" applyFont="1" applyAlignment="1">
      <alignment horizontal="center"/>
    </xf>
    <xf numFmtId="0" fontId="15" fillId="0" borderId="0" xfId="0" applyFont="1" applyAlignment="1">
      <alignment horizontal="center"/>
    </xf>
    <xf numFmtId="0" fontId="1" fillId="0" borderId="0" xfId="0" applyFont="1" applyAlignment="1">
      <alignment horizontal="justify" wrapText="1"/>
    </xf>
    <xf numFmtId="0" fontId="1" fillId="0" borderId="0" xfId="0" applyFont="1" applyAlignment="1">
      <alignment horizontal="justify"/>
    </xf>
    <xf numFmtId="164" fontId="1" fillId="0" borderId="0" xfId="0" applyNumberFormat="1" applyFont="1" applyAlignment="1">
      <alignment horizontal="center"/>
    </xf>
    <xf numFmtId="0" fontId="5" fillId="5" borderId="27" xfId="0" applyFont="1" applyFill="1" applyBorder="1" applyAlignment="1">
      <alignment horizontal="center"/>
    </xf>
    <xf numFmtId="0" fontId="5" fillId="5" borderId="22" xfId="0" applyFont="1" applyFill="1" applyBorder="1" applyAlignment="1">
      <alignment horizontal="center"/>
    </xf>
    <xf numFmtId="0" fontId="5" fillId="5" borderId="28" xfId="0" applyFont="1" applyFill="1" applyBorder="1" applyAlignment="1">
      <alignment horizontal="center"/>
    </xf>
    <xf numFmtId="43" fontId="1" fillId="0" borderId="0" xfId="0" applyNumberFormat="1" applyFont="1" applyAlignment="1">
      <alignment horizontal="center"/>
    </xf>
    <xf numFmtId="43" fontId="1" fillId="0" borderId="30" xfId="0" applyNumberFormat="1" applyFont="1" applyBorder="1" applyAlignment="1">
      <alignment horizontal="center"/>
    </xf>
    <xf numFmtId="0" fontId="1" fillId="0" borderId="29" xfId="0" applyFont="1" applyBorder="1" applyAlignment="1">
      <alignment horizontal="left" wrapText="1"/>
    </xf>
    <xf numFmtId="0" fontId="1" fillId="0" borderId="0" xfId="0" applyFont="1" applyAlignment="1">
      <alignment horizontal="left" wrapText="1"/>
    </xf>
    <xf numFmtId="0" fontId="1" fillId="0" borderId="30" xfId="0" applyFont="1" applyBorder="1" applyAlignment="1">
      <alignment horizontal="center"/>
    </xf>
    <xf numFmtId="0" fontId="1" fillId="0" borderId="30" xfId="0" applyFont="1" applyBorder="1" applyAlignment="1">
      <alignment horizontal="left" wrapText="1"/>
    </xf>
    <xf numFmtId="0" fontId="1" fillId="0" borderId="29" xfId="0" applyFont="1" applyBorder="1" applyAlignment="1">
      <alignment horizontal="justify" vertical="top" wrapText="1"/>
    </xf>
    <xf numFmtId="0" fontId="1" fillId="0" borderId="0" xfId="0" applyFont="1" applyAlignment="1">
      <alignment horizontal="justify" vertical="top" wrapText="1"/>
    </xf>
    <xf numFmtId="0" fontId="1" fillId="0" borderId="30" xfId="0" applyFont="1" applyBorder="1" applyAlignment="1">
      <alignment horizontal="justify" vertical="top" wrapText="1"/>
    </xf>
    <xf numFmtId="0" fontId="1" fillId="0" borderId="31" xfId="0" applyFont="1" applyBorder="1" applyAlignment="1">
      <alignment horizontal="justify" vertical="top" wrapText="1"/>
    </xf>
    <xf numFmtId="0" fontId="1" fillId="0" borderId="23" xfId="0" applyFont="1" applyBorder="1" applyAlignment="1">
      <alignment horizontal="justify" vertical="top" wrapText="1"/>
    </xf>
    <xf numFmtId="0" fontId="1" fillId="0" borderId="32" xfId="0" applyFont="1" applyBorder="1" applyAlignment="1">
      <alignment horizontal="justify" vertical="top" wrapText="1"/>
    </xf>
    <xf numFmtId="0" fontId="1" fillId="0" borderId="29" xfId="0" applyFont="1" applyBorder="1" applyAlignment="1">
      <alignment horizontal="left"/>
    </xf>
    <xf numFmtId="0" fontId="1" fillId="0" borderId="0" xfId="0" applyFont="1" applyAlignment="1">
      <alignment horizontal="left"/>
    </xf>
    <xf numFmtId="43" fontId="16" fillId="0" borderId="0" xfId="1" applyFont="1" applyAlignment="1">
      <alignment horizontal="center"/>
    </xf>
    <xf numFmtId="43" fontId="16" fillId="2" borderId="0" xfId="1" applyFont="1" applyFill="1" applyAlignment="1">
      <alignment horizontal="center"/>
    </xf>
    <xf numFmtId="0" fontId="1" fillId="0" borderId="0" xfId="0" applyFont="1" applyAlignment="1">
      <alignment horizontal="left" vertical="top" wrapText="1"/>
    </xf>
    <xf numFmtId="164" fontId="1" fillId="2" borderId="0" xfId="0" applyNumberFormat="1" applyFont="1" applyFill="1" applyAlignment="1">
      <alignment horizontal="left"/>
    </xf>
    <xf numFmtId="0" fontId="1" fillId="2" borderId="0" xfId="0" applyFont="1" applyFill="1" applyAlignment="1">
      <alignment horizontal="left" wrapText="1"/>
    </xf>
    <xf numFmtId="0" fontId="5" fillId="0" borderId="0" xfId="0" applyFont="1" applyAlignment="1">
      <alignment horizontal="justify" wrapText="1"/>
    </xf>
    <xf numFmtId="0" fontId="5" fillId="2" borderId="27" xfId="0" applyFont="1" applyFill="1" applyBorder="1" applyAlignment="1">
      <alignment horizontal="left"/>
    </xf>
    <xf numFmtId="0" fontId="5" fillId="2" borderId="22" xfId="0" applyFont="1" applyFill="1" applyBorder="1" applyAlignment="1">
      <alignment horizontal="left"/>
    </xf>
    <xf numFmtId="0" fontId="5" fillId="2" borderId="28" xfId="0" applyFont="1" applyFill="1" applyBorder="1" applyAlignment="1">
      <alignment horizontal="left"/>
    </xf>
    <xf numFmtId="0" fontId="1" fillId="0" borderId="23" xfId="0" applyFont="1" applyBorder="1" applyAlignment="1">
      <alignment horizontal="center"/>
    </xf>
    <xf numFmtId="0" fontId="17" fillId="0" borderId="0" xfId="0" applyFont="1" applyAlignment="1">
      <alignment horizontal="center"/>
    </xf>
    <xf numFmtId="0" fontId="1" fillId="0" borderId="0" xfId="0" applyFont="1" applyAlignment="1">
      <alignment horizontal="justify" vertical="top"/>
    </xf>
    <xf numFmtId="0" fontId="5" fillId="0" borderId="0" xfId="0" applyFont="1" applyAlignment="1">
      <alignment horizontal="justify" vertical="top"/>
    </xf>
    <xf numFmtId="0" fontId="5" fillId="2" borderId="0" xfId="0" applyFont="1" applyFill="1" applyAlignment="1">
      <alignment horizontal="center"/>
    </xf>
    <xf numFmtId="0" fontId="1" fillId="0" borderId="0" xfId="0" quotePrefix="1" applyFont="1" applyAlignment="1">
      <alignment horizontal="justify" vertical="center" wrapText="1"/>
    </xf>
    <xf numFmtId="0" fontId="4" fillId="0" borderId="0" xfId="0" applyFont="1" applyAlignment="1">
      <alignment horizontal="justify" vertical="center"/>
    </xf>
    <xf numFmtId="0" fontId="5" fillId="0" borderId="0" xfId="0" quotePrefix="1" applyFont="1" applyAlignment="1">
      <alignment horizontal="justify" vertical="center" wrapText="1"/>
    </xf>
    <xf numFmtId="0" fontId="5" fillId="0" borderId="0" xfId="0" applyFont="1" applyAlignment="1">
      <alignment horizontal="justify" vertical="center"/>
    </xf>
    <xf numFmtId="0" fontId="4" fillId="0" borderId="0" xfId="0" quotePrefix="1" applyFont="1" applyAlignment="1">
      <alignment horizontal="justify" vertical="center" wrapText="1"/>
    </xf>
    <xf numFmtId="0" fontId="4" fillId="0" borderId="19" xfId="0" applyFont="1" applyBorder="1" applyAlignment="1">
      <alignment horizontal="justify" wrapText="1"/>
    </xf>
    <xf numFmtId="0" fontId="4" fillId="0" borderId="20" xfId="0" applyFont="1" applyBorder="1" applyAlignment="1">
      <alignment horizontal="justify" wrapText="1"/>
    </xf>
    <xf numFmtId="0" fontId="4" fillId="0" borderId="21" xfId="0" applyFont="1" applyBorder="1" applyAlignment="1">
      <alignment horizontal="justify"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1" xfId="0" applyFont="1" applyBorder="1" applyAlignment="1">
      <alignment horizontal="left" wrapText="1"/>
    </xf>
    <xf numFmtId="0" fontId="1" fillId="0" borderId="19" xfId="0" applyFont="1" applyBorder="1" applyAlignment="1">
      <alignment horizontal="justify" wrapText="1"/>
    </xf>
    <xf numFmtId="0" fontId="4" fillId="0" borderId="0" xfId="0" applyFont="1" applyAlignment="1">
      <alignment horizontal="center"/>
    </xf>
    <xf numFmtId="164" fontId="4" fillId="0" borderId="0" xfId="0" applyNumberFormat="1" applyFont="1" applyAlignment="1">
      <alignment horizontal="left"/>
    </xf>
    <xf numFmtId="0" fontId="4" fillId="0" borderId="0" xfId="0" applyFont="1" applyAlignment="1">
      <alignment horizontal="justify"/>
    </xf>
    <xf numFmtId="0" fontId="9" fillId="0" borderId="14" xfId="0" applyFont="1" applyBorder="1" applyAlignment="1">
      <alignment horizontal="center"/>
    </xf>
    <xf numFmtId="0" fontId="9" fillId="0" borderId="11" xfId="0" applyFont="1" applyBorder="1" applyAlignment="1">
      <alignment horizontal="center"/>
    </xf>
  </cellXfs>
  <cellStyles count="4">
    <cellStyle name="Comma" xfId="1" builtinId="3"/>
    <cellStyle name="Currency" xfId="3" builtinId="4"/>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123825</xdr:rowOff>
    </xdr:from>
    <xdr:to>
      <xdr:col>2</xdr:col>
      <xdr:colOff>581025</xdr:colOff>
      <xdr:row>5</xdr:row>
      <xdr:rowOff>49306</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1924050" y="304800"/>
          <a:ext cx="561975" cy="649381"/>
        </a:xfrm>
        <a:prstGeom prst="rect">
          <a:avLst/>
        </a:prstGeom>
        <a:noFill/>
        <a:ln w="9525">
          <a:noFill/>
          <a:miter lim="800000"/>
          <a:headEnd/>
          <a:tailEnd/>
        </a:ln>
      </xdr:spPr>
    </xdr:pic>
    <xdr:clientData/>
  </xdr:twoCellAnchor>
  <xdr:oneCellAnchor>
    <xdr:from>
      <xdr:col>2</xdr:col>
      <xdr:colOff>1095376</xdr:colOff>
      <xdr:row>2</xdr:row>
      <xdr:rowOff>38100</xdr:rowOff>
    </xdr:from>
    <xdr:ext cx="3219450" cy="352425"/>
    <xdr:sp macro="" textlink="">
      <xdr:nvSpPr>
        <xdr:cNvPr id="3" name="Rectangle 2">
          <a:extLst>
            <a:ext uri="{FF2B5EF4-FFF2-40B4-BE49-F238E27FC236}">
              <a16:creationId xmlns:a16="http://schemas.microsoft.com/office/drawing/2014/main" id="{00000000-0008-0000-0100-000003000000}"/>
            </a:ext>
          </a:extLst>
        </xdr:cNvPr>
        <xdr:cNvSpPr/>
      </xdr:nvSpPr>
      <xdr:spPr>
        <a:xfrm>
          <a:off x="3000376" y="400050"/>
          <a:ext cx="3219450" cy="352425"/>
        </a:xfrm>
        <a:prstGeom prst="rect">
          <a:avLst/>
        </a:prstGeom>
        <a:noFill/>
      </xdr:spPr>
      <xdr:txBody>
        <a:bodyPr wrap="none" lIns="91440" tIns="45720" rIns="91440" bIns="45720">
          <a:noAutofit/>
        </a:bodyPr>
        <a:lstStyle/>
        <a:p>
          <a:pPr algn="l"/>
          <a:r>
            <a:rPr lang="en-US" sz="1600" b="0" i="1" cap="none" spc="0">
              <a:ln w="10541" cmpd="sng">
                <a:solidFill>
                  <a:schemeClr val="tx1"/>
                </a:solidFill>
                <a:prstDash val="solid"/>
              </a:ln>
              <a:solidFill>
                <a:schemeClr val="accent1">
                  <a:lumMod val="50000"/>
                </a:schemeClr>
              </a:solidFill>
              <a:effectLst/>
            </a:rPr>
            <a:t>PPB</a:t>
          </a:r>
          <a:r>
            <a:rPr lang="en-US" sz="1600" b="0" i="1" cap="none" spc="0" baseline="0">
              <a:ln w="10541" cmpd="sng">
                <a:solidFill>
                  <a:schemeClr val="tx1"/>
                </a:solidFill>
                <a:prstDash val="solid"/>
              </a:ln>
              <a:solidFill>
                <a:schemeClr val="accent1">
                  <a:lumMod val="50000"/>
                </a:schemeClr>
              </a:solidFill>
              <a:effectLst/>
            </a:rPr>
            <a:t> </a:t>
          </a:r>
          <a:r>
            <a:rPr lang="en-US" sz="1600" b="0" i="1" cap="none" spc="0">
              <a:ln w="10541" cmpd="sng">
                <a:solidFill>
                  <a:schemeClr val="tx1"/>
                </a:solidFill>
                <a:prstDash val="solid"/>
              </a:ln>
              <a:solidFill>
                <a:schemeClr val="accent1">
                  <a:lumMod val="50000"/>
                </a:schemeClr>
              </a:solidFill>
              <a:effectLst/>
            </a:rPr>
            <a:t>Credit Card Offer Letter</a:t>
          </a:r>
          <a:r>
            <a:rPr lang="en-US" sz="1600" b="0" i="1" cap="none" spc="0" baseline="0">
              <a:ln w="10541" cmpd="sng">
                <a:solidFill>
                  <a:schemeClr val="tx1"/>
                </a:solidFill>
                <a:prstDash val="solid"/>
              </a:ln>
              <a:solidFill>
                <a:schemeClr val="accent1">
                  <a:lumMod val="50000"/>
                </a:schemeClr>
              </a:solidFill>
              <a:effectLst/>
            </a:rPr>
            <a:t> Template</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0.234.17.70/pbbcredit/Subfolders/files/Product%20Packs/Personal%20Banking/NNPC%20&amp;%20NDDC%20Term%20Loan%20Application%20Pack%20-%2020-Jun-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ision Summary RLOS"/>
      <sheetName val="Instruction"/>
      <sheetName val="Application"/>
      <sheetName val="Repayment Schedule"/>
      <sheetName val="T and C"/>
      <sheetName val="Authority to Debit"/>
      <sheetName val="Offer Letter (without buy back)"/>
      <sheetName val="Offer Letter (with buy back)"/>
      <sheetName val="Dropdowns"/>
    </sheetNames>
    <sheetDataSet>
      <sheetData sheetId="0"/>
      <sheetData sheetId="1"/>
      <sheetData sheetId="2"/>
      <sheetData sheetId="3"/>
      <sheetData sheetId="4"/>
      <sheetData sheetId="5"/>
      <sheetData sheetId="6"/>
      <sheetData sheetId="7"/>
      <sheetData sheetId="8">
        <row r="2">
          <cell r="A2" t="str">
            <v>New Application</v>
          </cell>
          <cell r="C2" t="str">
            <v>Mr</v>
          </cell>
          <cell r="K2" t="str">
            <v>Hyson (Nigeria) Limited</v>
          </cell>
        </row>
        <row r="3">
          <cell r="A3" t="str">
            <v>New Application with Pay roll loan buyback</v>
          </cell>
          <cell r="C3" t="str">
            <v>Mrs</v>
          </cell>
          <cell r="K3" t="str">
            <v>Integrated Data Services Limited</v>
          </cell>
        </row>
        <row r="4">
          <cell r="A4" t="str">
            <v>New Application with external loan buyback</v>
          </cell>
          <cell r="C4" t="str">
            <v>Miss</v>
          </cell>
          <cell r="K4" t="str">
            <v>Kaduna Refining &amp; Petrochemicals Company</v>
          </cell>
        </row>
        <row r="5">
          <cell r="A5" t="str">
            <v>Top-up</v>
          </cell>
          <cell r="C5" t="str">
            <v>Ms</v>
          </cell>
          <cell r="K5" t="str">
            <v>National Engineering &amp; Technical Company</v>
          </cell>
        </row>
        <row r="6">
          <cell r="A6" t="str">
            <v>Top-up with Pay roll loan buyback</v>
          </cell>
          <cell r="C6" t="str">
            <v>Dr</v>
          </cell>
          <cell r="K6" t="str">
            <v>National Petroleum Investment and Management Service</v>
          </cell>
        </row>
        <row r="7">
          <cell r="A7" t="str">
            <v>Top-up with external loan buyback</v>
          </cell>
          <cell r="K7" t="str">
            <v>Niger Delta Development Commission (NDDC)</v>
          </cell>
        </row>
        <row r="8">
          <cell r="K8" t="str">
            <v>Nigerian Gas Company</v>
          </cell>
        </row>
        <row r="9">
          <cell r="K9" t="str">
            <v>Nigerian National Petroleum Corporation</v>
          </cell>
        </row>
        <row r="10">
          <cell r="K10" t="str">
            <v>Nigerian Petroleum Development Company</v>
          </cell>
        </row>
        <row r="11">
          <cell r="K11" t="str">
            <v>Nigerian Pipelines and Storage Company Limited</v>
          </cell>
        </row>
        <row r="12">
          <cell r="K12" t="str">
            <v>Pipelines and Product Marketing Company Limited</v>
          </cell>
        </row>
        <row r="13">
          <cell r="K13" t="str">
            <v>Port Harcourt Refining Company</v>
          </cell>
        </row>
        <row r="14">
          <cell r="K14" t="str">
            <v>Warri Refining &amp; Petrochemicals Company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2:D24"/>
  <sheetViews>
    <sheetView showGridLines="0" zoomScale="85" zoomScaleNormal="85" workbookViewId="0">
      <selection activeCell="B24" sqref="B24"/>
    </sheetView>
  </sheetViews>
  <sheetFormatPr defaultColWidth="9.1796875" defaultRowHeight="14" x14ac:dyDescent="0.35"/>
  <cols>
    <col min="1" max="1" width="9.1796875" style="38"/>
    <col min="2" max="2" width="22.26953125" style="38" bestFit="1" customWidth="1"/>
    <col min="3" max="3" width="12.7265625" style="38" customWidth="1"/>
    <col min="4" max="4" width="81.81640625" style="38" customWidth="1"/>
    <col min="5" max="16384" width="9.1796875" style="38"/>
  </cols>
  <sheetData>
    <row r="2" spans="2:4" ht="17.5" x14ac:dyDescent="0.35">
      <c r="B2" s="105" t="s">
        <v>70</v>
      </c>
      <c r="C2" s="105"/>
      <c r="D2" s="105"/>
    </row>
    <row r="3" spans="2:4" ht="14.5" thickBot="1" x14ac:dyDescent="0.4"/>
    <row r="4" spans="2:4" ht="14.5" thickBot="1" x14ac:dyDescent="0.4">
      <c r="B4" s="102" t="s">
        <v>71</v>
      </c>
      <c r="C4" s="103"/>
      <c r="D4" s="104"/>
    </row>
    <row r="6" spans="2:4" ht="14.5" thickBot="1" x14ac:dyDescent="0.4"/>
    <row r="7" spans="2:4" ht="14.5" thickBot="1" x14ac:dyDescent="0.4">
      <c r="B7" s="102" t="s">
        <v>72</v>
      </c>
      <c r="C7" s="103"/>
      <c r="D7" s="104"/>
    </row>
    <row r="8" spans="2:4" x14ac:dyDescent="0.35">
      <c r="B8" s="39" t="s">
        <v>72</v>
      </c>
      <c r="C8" s="40"/>
      <c r="D8" s="41" t="str">
        <f>IF(Input!F19="","Accepted","Declined/Refered")</f>
        <v>Accepted</v>
      </c>
    </row>
    <row r="9" spans="2:4" x14ac:dyDescent="0.35">
      <c r="B9" s="42"/>
      <c r="D9" s="43"/>
    </row>
    <row r="10" spans="2:4" ht="37.5" customHeight="1" thickBot="1" x14ac:dyDescent="0.4">
      <c r="B10" s="44" t="s">
        <v>73</v>
      </c>
      <c r="C10" s="45"/>
      <c r="D10" s="46" t="str">
        <f>IF(Input!F19="","Accepted",Input!F19)</f>
        <v>Accepted</v>
      </c>
    </row>
    <row r="11" spans="2:4" ht="14.5" thickBot="1" x14ac:dyDescent="0.4">
      <c r="D11" s="47"/>
    </row>
    <row r="12" spans="2:4" ht="14.5" thickBot="1" x14ac:dyDescent="0.4">
      <c r="B12" s="102" t="s">
        <v>74</v>
      </c>
      <c r="C12" s="103"/>
      <c r="D12" s="104"/>
    </row>
    <row r="13" spans="2:4" x14ac:dyDescent="0.35">
      <c r="B13" s="42" t="s">
        <v>75</v>
      </c>
      <c r="D13" s="48">
        <f>Input!E18</f>
        <v>20000000</v>
      </c>
    </row>
    <row r="14" spans="2:4" x14ac:dyDescent="0.35">
      <c r="B14" s="42" t="s">
        <v>76</v>
      </c>
      <c r="D14" s="48" t="s">
        <v>82</v>
      </c>
    </row>
    <row r="15" spans="2:4" x14ac:dyDescent="0.35">
      <c r="B15" s="42" t="s">
        <v>77</v>
      </c>
      <c r="D15" s="48">
        <f>IF(D10="Accepted",'Decision Summary RLOS'!D13,0)</f>
        <v>20000000</v>
      </c>
    </row>
    <row r="16" spans="2:4" x14ac:dyDescent="0.35">
      <c r="B16" s="42" t="s">
        <v>78</v>
      </c>
      <c r="D16" s="49">
        <v>36</v>
      </c>
    </row>
    <row r="17" spans="2:4" ht="14.5" thickBot="1" x14ac:dyDescent="0.4">
      <c r="B17" s="44" t="s">
        <v>39</v>
      </c>
      <c r="C17" s="45"/>
      <c r="D17" s="50">
        <v>0</v>
      </c>
    </row>
    <row r="18" spans="2:4" ht="14.5" thickBot="1" x14ac:dyDescent="0.4"/>
    <row r="19" spans="2:4" ht="14.5" thickBot="1" x14ac:dyDescent="0.4">
      <c r="B19" s="102" t="s">
        <v>79</v>
      </c>
      <c r="C19" s="103"/>
      <c r="D19" s="104"/>
    </row>
    <row r="20" spans="2:4" ht="14.5" thickBot="1" x14ac:dyDescent="0.4">
      <c r="B20" s="44" t="s">
        <v>10</v>
      </c>
      <c r="C20" s="45"/>
      <c r="D20" s="52" t="str">
        <f>Input!E11&amp;", "&amp;Input!E12&amp;", "&amp;Input!E13</f>
        <v>SIBTC, WCC, Lagos</v>
      </c>
    </row>
    <row r="21" spans="2:4" ht="14.5" thickBot="1" x14ac:dyDescent="0.4"/>
    <row r="22" spans="2:4" ht="14.5" thickBot="1" x14ac:dyDescent="0.4">
      <c r="B22" s="102" t="s">
        <v>80</v>
      </c>
      <c r="C22" s="103"/>
      <c r="D22" s="104"/>
    </row>
    <row r="23" spans="2:4" x14ac:dyDescent="0.35">
      <c r="B23" s="42" t="s">
        <v>81</v>
      </c>
      <c r="D23" s="51" t="s">
        <v>83</v>
      </c>
    </row>
    <row r="24" spans="2:4" ht="14.5" thickBot="1" x14ac:dyDescent="0.4">
      <c r="B24" s="44" t="s">
        <v>54</v>
      </c>
      <c r="C24" s="45"/>
      <c r="D24" s="52" t="str">
        <f>Input!E22</f>
        <v/>
      </c>
    </row>
  </sheetData>
  <sheetProtection password="CB53" sheet="1" objects="1" scenarios="1"/>
  <mergeCells count="6">
    <mergeCell ref="B22:D22"/>
    <mergeCell ref="B2:D2"/>
    <mergeCell ref="B4:D4"/>
    <mergeCell ref="B7:D7"/>
    <mergeCell ref="B12:D12"/>
    <mergeCell ref="B19:D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C1:G25"/>
  <sheetViews>
    <sheetView showGridLines="0" zoomScaleNormal="100" zoomScaleSheetLayoutView="100" workbookViewId="0">
      <selection activeCell="E12" sqref="E12"/>
    </sheetView>
  </sheetViews>
  <sheetFormatPr defaultColWidth="9.1796875" defaultRowHeight="14" x14ac:dyDescent="0.3"/>
  <cols>
    <col min="1" max="1" width="9.1796875" style="1"/>
    <col min="2" max="2" width="5" style="1" customWidth="1"/>
    <col min="3" max="3" width="24.81640625" style="1" bestFit="1" customWidth="1"/>
    <col min="4" max="4" width="3" style="1" customWidth="1"/>
    <col min="5" max="5" width="35" style="1" customWidth="1"/>
    <col min="6" max="6" width="29.7265625" style="1" bestFit="1" customWidth="1"/>
    <col min="7" max="7" width="17.1796875" style="1" customWidth="1"/>
    <col min="8" max="16384" width="9.1796875" style="1"/>
  </cols>
  <sheetData>
    <row r="1" spans="3:7" x14ac:dyDescent="0.3">
      <c r="G1" s="93" t="s">
        <v>179</v>
      </c>
    </row>
    <row r="6" spans="3:7" ht="14.5" thickBot="1" x14ac:dyDescent="0.35"/>
    <row r="7" spans="3:7" x14ac:dyDescent="0.3">
      <c r="C7" s="2" t="s">
        <v>1</v>
      </c>
      <c r="D7" s="3"/>
      <c r="E7" s="31" t="s">
        <v>2</v>
      </c>
    </row>
    <row r="8" spans="3:7" x14ac:dyDescent="0.3">
      <c r="C8" s="4" t="s">
        <v>7</v>
      </c>
      <c r="E8" s="32" t="s">
        <v>9</v>
      </c>
    </row>
    <row r="9" spans="3:7" ht="14.5" thickBot="1" x14ac:dyDescent="0.35">
      <c r="C9" s="5" t="s">
        <v>8</v>
      </c>
      <c r="D9" s="6"/>
      <c r="E9" s="99" t="s">
        <v>181</v>
      </c>
    </row>
    <row r="10" spans="3:7" ht="14.5" thickBot="1" x14ac:dyDescent="0.35"/>
    <row r="11" spans="3:7" x14ac:dyDescent="0.3">
      <c r="C11" s="2" t="s">
        <v>10</v>
      </c>
      <c r="D11" s="3"/>
      <c r="E11" s="100" t="s">
        <v>182</v>
      </c>
    </row>
    <row r="12" spans="3:7" x14ac:dyDescent="0.3">
      <c r="C12" s="4"/>
      <c r="E12" s="101" t="s">
        <v>183</v>
      </c>
    </row>
    <row r="13" spans="3:7" ht="14.5" thickBot="1" x14ac:dyDescent="0.35">
      <c r="C13" s="5"/>
      <c r="D13" s="6"/>
      <c r="E13" s="35" t="s">
        <v>11</v>
      </c>
    </row>
    <row r="14" spans="3:7" ht="14.5" thickBot="1" x14ac:dyDescent="0.35"/>
    <row r="15" spans="3:7" x14ac:dyDescent="0.3">
      <c r="C15" s="2" t="s">
        <v>16</v>
      </c>
      <c r="D15" s="3"/>
      <c r="E15" s="31" t="s">
        <v>17</v>
      </c>
    </row>
    <row r="16" spans="3:7" x14ac:dyDescent="0.3">
      <c r="C16" s="4" t="s">
        <v>22</v>
      </c>
      <c r="E16" s="32" t="s">
        <v>24</v>
      </c>
    </row>
    <row r="17" spans="3:6" x14ac:dyDescent="0.3">
      <c r="C17" s="4" t="s">
        <v>67</v>
      </c>
      <c r="E17" s="32" t="s">
        <v>165</v>
      </c>
    </row>
    <row r="18" spans="3:6" x14ac:dyDescent="0.3">
      <c r="C18" s="4" t="s">
        <v>25</v>
      </c>
      <c r="E18" s="33">
        <v>20000000</v>
      </c>
    </row>
    <row r="19" spans="3:6" ht="14.5" thickBot="1" x14ac:dyDescent="0.35">
      <c r="C19" s="5" t="s">
        <v>54</v>
      </c>
      <c r="D19" s="6"/>
      <c r="E19" s="34">
        <v>2500000</v>
      </c>
      <c r="F19" s="30" t="str">
        <f>IF(AND(E17="Cash-backed",OR(E19="",E19=0)=TRUE),"Fill Collateral Value for Cashbacked",IF(AND(E19&lt;E22,E17="Cash-backed"),"Min Collateral cover of 120%",""))</f>
        <v/>
      </c>
    </row>
    <row r="20" spans="3:6" ht="14.5" thickBot="1" x14ac:dyDescent="0.35"/>
    <row r="21" spans="3:6" ht="14.5" x14ac:dyDescent="0.35">
      <c r="C21" s="2" t="s">
        <v>55</v>
      </c>
      <c r="D21" s="3"/>
      <c r="E21" s="28" t="str">
        <f>E15&amp;"-"&amp;E16</f>
        <v>Platinum-NGN</v>
      </c>
    </row>
    <row r="22" spans="3:6" ht="14.5" thickBot="1" x14ac:dyDescent="0.35">
      <c r="C22" s="5" t="s">
        <v>56</v>
      </c>
      <c r="D22" s="6"/>
      <c r="E22" s="29" t="str">
        <f>IF(E17="Unsecured","",E18*1.2)</f>
        <v/>
      </c>
    </row>
    <row r="23" spans="3:6" x14ac:dyDescent="0.3">
      <c r="E23" s="86"/>
    </row>
    <row r="24" spans="3:6" ht="14.5" thickBot="1" x14ac:dyDescent="0.35">
      <c r="C24" s="89" t="s">
        <v>140</v>
      </c>
      <c r="D24" s="90"/>
      <c r="E24" s="91">
        <v>0.27500000000000002</v>
      </c>
    </row>
    <row r="25" spans="3:6" x14ac:dyDescent="0.3">
      <c r="C25" s="64" t="s">
        <v>151</v>
      </c>
      <c r="D25" s="92"/>
      <c r="E25" s="94">
        <v>222222222222</v>
      </c>
    </row>
  </sheetData>
  <sheetProtection algorithmName="SHA-512" hashValue="AnTROVsLWH5v5v/m2p7COaQToD/MiXcq7h3t5cvpfc0KUhfinYjknMB+iDccKGmFd9M8YQDVN677Cv5nt85IlQ==" saltValue="9ICGXPyo5BMT4bo+483zHA==" spinCount="100000" sheet="1" selectLockedCells="1"/>
  <conditionalFormatting sqref="F19">
    <cfRule type="cellIs" dxfId="2" priority="1" operator="equal">
      <formula>"Fill Collateral Value for Cashbacked"</formula>
    </cfRule>
    <cfRule type="cellIs" dxfId="1" priority="2" operator="equal">
      <formula>"Min Collateral cover of 120%"</formula>
    </cfRule>
  </conditionalFormatting>
  <dataValidations count="5">
    <dataValidation type="list" allowBlank="1" showInputMessage="1" showErrorMessage="1" sqref="E7" xr:uid="{00000000-0002-0000-0100-000000000000}">
      <formula1>Title</formula1>
    </dataValidation>
    <dataValidation type="list" allowBlank="1" showInputMessage="1" showErrorMessage="1" sqref="E8" xr:uid="{00000000-0002-0000-0100-000001000000}">
      <formula1>"Male,Female"</formula1>
    </dataValidation>
    <dataValidation type="list" allowBlank="1" showInputMessage="1" showErrorMessage="1" sqref="E15" xr:uid="{00000000-0002-0000-0100-000002000000}">
      <formula1>Card_Type</formula1>
    </dataValidation>
    <dataValidation type="list" allowBlank="1" showInputMessage="1" showErrorMessage="1" sqref="E16" xr:uid="{00000000-0002-0000-0100-000003000000}">
      <formula1>"NGN,USD"</formula1>
    </dataValidation>
    <dataValidation type="list" allowBlank="1" showInputMessage="1" showErrorMessage="1" sqref="E17" xr:uid="{00000000-0002-0000-0100-000004000000}">
      <formula1>"Unsecured,Cash-backed"</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456CA-593B-418E-8958-455B87217B2C}">
  <sheetPr>
    <tabColor theme="6" tint="-0.249977111117893"/>
    <pageSetUpPr fitToPage="1"/>
  </sheetPr>
  <dimension ref="B2:O88"/>
  <sheetViews>
    <sheetView showGridLines="0" view="pageBreakPreview" topLeftCell="A68" zoomScaleNormal="100" zoomScaleSheetLayoutView="100" workbookViewId="0">
      <selection activeCell="H17" sqref="H17:L18"/>
    </sheetView>
  </sheetViews>
  <sheetFormatPr defaultColWidth="8.7265625" defaultRowHeight="14" x14ac:dyDescent="0.3"/>
  <cols>
    <col min="1" max="4" width="8.7265625" style="54"/>
    <col min="5" max="5" width="9.7265625" style="54" bestFit="1" customWidth="1"/>
    <col min="6" max="6" width="8.7265625" style="54"/>
    <col min="7" max="7" width="1.453125" style="54" customWidth="1"/>
    <col min="8" max="8" width="8.81640625" style="54" bestFit="1" customWidth="1"/>
    <col min="9" max="9" width="22.1796875" style="54" customWidth="1"/>
    <col min="10" max="11" width="8.7265625" style="54"/>
    <col min="12" max="12" width="14.7265625" style="54" customWidth="1"/>
    <col min="13" max="13" width="8.7265625" style="54"/>
    <col min="14" max="14" width="17.1796875" style="54" hidden="1" customWidth="1"/>
    <col min="15" max="15" width="9.81640625" style="54" hidden="1" customWidth="1"/>
    <col min="16" max="16384" width="8.7265625" style="54"/>
  </cols>
  <sheetData>
    <row r="2" spans="2:15" x14ac:dyDescent="0.3">
      <c r="N2" s="60">
        <f>E14*E18*E16/12</f>
        <v>21600000</v>
      </c>
    </row>
    <row r="3" spans="2:15" x14ac:dyDescent="0.3">
      <c r="B3" s="107" t="s">
        <v>88</v>
      </c>
      <c r="C3" s="107"/>
      <c r="D3" s="107"/>
      <c r="E3" s="107"/>
      <c r="F3" s="107"/>
      <c r="G3" s="107"/>
      <c r="H3" s="107"/>
      <c r="I3" s="107"/>
      <c r="J3" s="107"/>
      <c r="K3" s="107"/>
      <c r="L3" s="107"/>
      <c r="N3" s="60">
        <f>K33</f>
        <v>200000</v>
      </c>
    </row>
    <row r="4" spans="2:15" x14ac:dyDescent="0.3">
      <c r="B4" s="108" t="s">
        <v>89</v>
      </c>
      <c r="C4" s="108"/>
      <c r="D4" s="108"/>
      <c r="E4" s="108"/>
      <c r="F4" s="108"/>
      <c r="G4" s="108"/>
      <c r="H4" s="108"/>
      <c r="I4" s="108"/>
      <c r="J4" s="108"/>
      <c r="K4" s="108"/>
      <c r="L4" s="108"/>
      <c r="N4" s="60">
        <f>N2+N3</f>
        <v>21800000</v>
      </c>
    </row>
    <row r="6" spans="2:15" ht="29.5" customHeight="1" x14ac:dyDescent="0.3">
      <c r="B6" s="109" t="s">
        <v>90</v>
      </c>
      <c r="C6" s="110"/>
      <c r="D6" s="110"/>
      <c r="E6" s="110"/>
      <c r="F6" s="110"/>
      <c r="G6" s="110"/>
      <c r="H6" s="110"/>
      <c r="I6" s="110"/>
      <c r="J6" s="110"/>
      <c r="K6" s="110"/>
      <c r="L6" s="110"/>
    </row>
    <row r="8" spans="2:15" x14ac:dyDescent="0.3">
      <c r="B8" s="7" t="s">
        <v>91</v>
      </c>
      <c r="J8" s="111">
        <f ca="1">TODAY()</f>
        <v>46184</v>
      </c>
      <c r="K8" s="111"/>
      <c r="L8" s="111"/>
    </row>
    <row r="9" spans="2:15" ht="46" customHeight="1" x14ac:dyDescent="0.3">
      <c r="B9" s="109" t="s">
        <v>92</v>
      </c>
      <c r="C9" s="110"/>
      <c r="D9" s="110"/>
      <c r="E9" s="110"/>
      <c r="F9" s="110"/>
      <c r="G9" s="110"/>
      <c r="H9" s="110"/>
      <c r="I9" s="110"/>
      <c r="J9" s="110"/>
      <c r="K9" s="110"/>
      <c r="L9" s="110"/>
      <c r="O9" s="55"/>
    </row>
    <row r="11" spans="2:15" x14ac:dyDescent="0.3">
      <c r="B11" s="112" t="s">
        <v>93</v>
      </c>
      <c r="C11" s="113"/>
      <c r="D11" s="113"/>
      <c r="E11" s="113"/>
      <c r="F11" s="114"/>
      <c r="H11" s="112" t="s">
        <v>94</v>
      </c>
      <c r="I11" s="113"/>
      <c r="J11" s="113"/>
      <c r="K11" s="113"/>
      <c r="L11" s="114"/>
    </row>
    <row r="12" spans="2:15" x14ac:dyDescent="0.3">
      <c r="B12" s="56"/>
      <c r="F12" s="57"/>
      <c r="H12" s="95" t="s">
        <v>164</v>
      </c>
      <c r="J12" s="97" t="str">
        <f>J14</f>
        <v>NGN</v>
      </c>
      <c r="L12" s="73">
        <f>K31/12</f>
        <v>600000</v>
      </c>
    </row>
    <row r="13" spans="2:15" x14ac:dyDescent="0.3">
      <c r="B13" s="56"/>
      <c r="F13" s="57"/>
      <c r="H13" s="95"/>
      <c r="L13" s="73"/>
    </row>
    <row r="14" spans="2:15" ht="14.15" customHeight="1" x14ac:dyDescent="0.3">
      <c r="B14" s="56" t="str">
        <f>"Loan Amount ("&amp;J14&amp;")"</f>
        <v>Loan Amount (NGN)</v>
      </c>
      <c r="E14" s="115">
        <f>Input!E18</f>
        <v>20000000</v>
      </c>
      <c r="F14" s="116"/>
      <c r="H14" s="117" t="s">
        <v>166</v>
      </c>
      <c r="I14" s="118"/>
      <c r="J14" s="96" t="str">
        <f>Input!E16</f>
        <v>NGN</v>
      </c>
      <c r="K14" s="115">
        <f>K35+E14</f>
        <v>27400000</v>
      </c>
      <c r="L14" s="119"/>
    </row>
    <row r="15" spans="2:15" ht="26" customHeight="1" x14ac:dyDescent="0.3">
      <c r="B15" s="56"/>
      <c r="F15" s="57"/>
      <c r="H15" s="117"/>
      <c r="I15" s="118"/>
      <c r="J15" s="58"/>
      <c r="L15" s="57"/>
      <c r="N15" s="60"/>
      <c r="O15" s="61"/>
    </row>
    <row r="16" spans="2:15" x14ac:dyDescent="0.3">
      <c r="B16" s="56" t="s">
        <v>28</v>
      </c>
      <c r="E16" s="54">
        <v>36</v>
      </c>
      <c r="F16" s="57" t="s">
        <v>95</v>
      </c>
      <c r="H16" s="95"/>
      <c r="L16" s="73"/>
    </row>
    <row r="17" spans="2:15" x14ac:dyDescent="0.3">
      <c r="B17" s="56"/>
      <c r="F17" s="57"/>
      <c r="H17" s="117" t="str">
        <f>"This means you will pay back "&amp;J14&amp;TEXT(K14/E14*1000,"_(* #,##0.00_)")&amp;" after one year, for every "&amp;J14&amp;"1,000 borrowed. However, this payback amount is only in a scenario that the entire limit is utilized. The monthly repayment is a minimum of 10% of the outstanding balance."</f>
        <v>This means you will pay back NGN 1,370.00  after one year, for every NGN1,000 borrowed. However, this payback amount is only in a scenario that the entire limit is utilized. The monthly repayment is a minimum of 10% of the outstanding balance.</v>
      </c>
      <c r="I17" s="118"/>
      <c r="J17" s="118"/>
      <c r="K17" s="118"/>
      <c r="L17" s="120"/>
      <c r="N17" s="60"/>
    </row>
    <row r="18" spans="2:15" ht="42" customHeight="1" x14ac:dyDescent="0.3">
      <c r="B18" s="56" t="s">
        <v>96</v>
      </c>
      <c r="E18" s="62">
        <f>VLOOKUP(J14,Feeds!F7:G8,2,0)</f>
        <v>0.36</v>
      </c>
      <c r="F18" s="57" t="s">
        <v>97</v>
      </c>
      <c r="H18" s="117"/>
      <c r="I18" s="118"/>
      <c r="J18" s="118"/>
      <c r="K18" s="118"/>
      <c r="L18" s="120"/>
      <c r="O18" s="60"/>
    </row>
    <row r="19" spans="2:15" x14ac:dyDescent="0.3">
      <c r="B19" s="56"/>
      <c r="F19" s="57"/>
      <c r="H19" s="56"/>
      <c r="L19" s="57"/>
      <c r="O19" s="60"/>
    </row>
    <row r="20" spans="2:15" x14ac:dyDescent="0.3">
      <c r="B20" s="56" t="s">
        <v>98</v>
      </c>
      <c r="F20" s="57" t="str">
        <f>IF(Input!E17="Unsecured","No","Yes")</f>
        <v>No</v>
      </c>
      <c r="H20" s="56" t="s">
        <v>99</v>
      </c>
      <c r="L20" s="63">
        <f>(N4/E14)*(12/E16)</f>
        <v>0.36333333333333334</v>
      </c>
      <c r="M20" s="61"/>
      <c r="N20" s="61">
        <f>(2*12*K35)/(E14*(E16+1))</f>
        <v>0.24</v>
      </c>
    </row>
    <row r="21" spans="2:15" x14ac:dyDescent="0.3">
      <c r="B21" s="56"/>
      <c r="F21" s="57"/>
      <c r="H21" s="56"/>
      <c r="L21" s="57"/>
      <c r="N21" s="61">
        <f>(K35/E14)*(12/E16)</f>
        <v>0.12333333333333332</v>
      </c>
    </row>
    <row r="22" spans="2:15" x14ac:dyDescent="0.3">
      <c r="B22" s="56"/>
      <c r="F22" s="57"/>
      <c r="H22" s="121" t="s">
        <v>100</v>
      </c>
      <c r="I22" s="122"/>
      <c r="J22" s="122"/>
      <c r="K22" s="122"/>
      <c r="L22" s="123"/>
    </row>
    <row r="23" spans="2:15" x14ac:dyDescent="0.3">
      <c r="B23" s="56"/>
      <c r="F23" s="57"/>
      <c r="H23" s="121"/>
      <c r="I23" s="122"/>
      <c r="J23" s="122"/>
      <c r="K23" s="122"/>
      <c r="L23" s="123"/>
    </row>
    <row r="24" spans="2:15" x14ac:dyDescent="0.3">
      <c r="B24" s="56"/>
      <c r="F24" s="57"/>
      <c r="H24" s="121"/>
      <c r="I24" s="122"/>
      <c r="J24" s="122"/>
      <c r="K24" s="122"/>
      <c r="L24" s="123"/>
    </row>
    <row r="25" spans="2:15" x14ac:dyDescent="0.3">
      <c r="B25" s="64"/>
      <c r="C25" s="65"/>
      <c r="D25" s="65"/>
      <c r="E25" s="65"/>
      <c r="F25" s="66"/>
      <c r="H25" s="124"/>
      <c r="I25" s="125"/>
      <c r="J25" s="125"/>
      <c r="K25" s="125"/>
      <c r="L25" s="126"/>
    </row>
    <row r="27" spans="2:15" x14ac:dyDescent="0.3">
      <c r="B27" s="106" t="s">
        <v>101</v>
      </c>
      <c r="C27" s="106"/>
      <c r="D27" s="106"/>
      <c r="E27" s="106"/>
      <c r="F27" s="106"/>
      <c r="G27" s="106"/>
      <c r="H27" s="106"/>
      <c r="I27" s="106"/>
      <c r="J27" s="106"/>
      <c r="K27" s="106"/>
      <c r="L27" s="106"/>
    </row>
    <row r="28" spans="2:15" x14ac:dyDescent="0.3">
      <c r="B28" s="54" t="s">
        <v>102</v>
      </c>
      <c r="J28" s="67" t="str">
        <f>J14</f>
        <v>NGN</v>
      </c>
      <c r="K28" s="129">
        <f>E14</f>
        <v>20000000</v>
      </c>
      <c r="L28" s="129"/>
    </row>
    <row r="29" spans="2:15" x14ac:dyDescent="0.3">
      <c r="B29" s="68" t="s">
        <v>103</v>
      </c>
      <c r="C29" s="68"/>
      <c r="D29" s="68"/>
      <c r="E29" s="68"/>
      <c r="F29" s="68"/>
      <c r="G29" s="68"/>
      <c r="H29" s="68"/>
      <c r="I29" s="68"/>
      <c r="J29" s="69"/>
      <c r="K29" s="69"/>
      <c r="L29" s="70">
        <f>E18</f>
        <v>0.36</v>
      </c>
    </row>
    <row r="30" spans="2:15" x14ac:dyDescent="0.3">
      <c r="B30" s="68" t="s">
        <v>104</v>
      </c>
      <c r="C30" s="68"/>
      <c r="D30" s="68"/>
      <c r="E30" s="68"/>
      <c r="F30" s="68"/>
      <c r="G30" s="68"/>
      <c r="H30" s="68"/>
      <c r="I30" s="68"/>
      <c r="J30" s="69"/>
      <c r="K30" s="69"/>
      <c r="L30" s="69"/>
    </row>
    <row r="31" spans="2:15" x14ac:dyDescent="0.3">
      <c r="B31" s="54" t="s">
        <v>162</v>
      </c>
      <c r="J31" s="67" t="str">
        <f>J28</f>
        <v>NGN</v>
      </c>
      <c r="K31" s="129">
        <f>E14*E18</f>
        <v>7200000</v>
      </c>
      <c r="L31" s="129"/>
    </row>
    <row r="32" spans="2:15" ht="20.5" customHeight="1" x14ac:dyDescent="0.3">
      <c r="B32" s="54" t="s">
        <v>163</v>
      </c>
      <c r="J32" s="71"/>
      <c r="K32" s="71"/>
      <c r="L32" s="71"/>
    </row>
    <row r="33" spans="2:12" ht="14" customHeight="1" x14ac:dyDescent="0.3">
      <c r="B33" s="68" t="s">
        <v>105</v>
      </c>
      <c r="C33" s="68"/>
      <c r="D33" s="68"/>
      <c r="E33" s="68"/>
      <c r="F33" s="68"/>
      <c r="G33" s="68"/>
      <c r="H33" s="68"/>
      <c r="I33" s="68"/>
      <c r="J33" s="72" t="str">
        <f>J31</f>
        <v>NGN</v>
      </c>
      <c r="K33" s="130">
        <f>E14*1%</f>
        <v>200000</v>
      </c>
      <c r="L33" s="130"/>
    </row>
    <row r="34" spans="2:12" ht="14" customHeight="1" x14ac:dyDescent="0.3">
      <c r="B34" s="68" t="s">
        <v>106</v>
      </c>
      <c r="C34" s="68"/>
      <c r="D34" s="68"/>
      <c r="E34" s="68"/>
      <c r="F34" s="68"/>
      <c r="G34" s="68"/>
      <c r="H34" s="68"/>
      <c r="I34" s="68"/>
      <c r="J34" s="69"/>
      <c r="K34" s="69"/>
      <c r="L34" s="69"/>
    </row>
    <row r="35" spans="2:12" ht="14" customHeight="1" x14ac:dyDescent="0.3">
      <c r="B35" s="54" t="s">
        <v>107</v>
      </c>
      <c r="J35" s="67" t="str">
        <f>J33</f>
        <v>NGN</v>
      </c>
      <c r="K35" s="129">
        <f>K33+K31</f>
        <v>7400000</v>
      </c>
      <c r="L35" s="129"/>
    </row>
    <row r="36" spans="2:12" x14ac:dyDescent="0.3">
      <c r="B36" s="54" t="s">
        <v>108</v>
      </c>
    </row>
    <row r="38" spans="2:12" x14ac:dyDescent="0.3">
      <c r="B38" s="106" t="s">
        <v>109</v>
      </c>
      <c r="C38" s="106"/>
      <c r="D38" s="106"/>
      <c r="E38" s="106"/>
      <c r="F38" s="106"/>
      <c r="G38" s="106"/>
      <c r="H38" s="106"/>
      <c r="I38" s="106"/>
      <c r="J38" s="106"/>
      <c r="K38" s="106"/>
      <c r="L38" s="106"/>
    </row>
    <row r="39" spans="2:12" x14ac:dyDescent="0.3">
      <c r="B39" s="54" t="s">
        <v>110</v>
      </c>
      <c r="J39" s="131" t="str">
        <f>J35&amp;TEXT(E14*10%,"_(* #,##0.00_)")&amp;" monthly for tenor of loan"</f>
        <v>NGN 2,000,000.00  monthly for tenor of loan</v>
      </c>
      <c r="K39" s="131"/>
      <c r="L39" s="131"/>
    </row>
    <row r="40" spans="2:12" x14ac:dyDescent="0.3">
      <c r="B40" s="54" t="s">
        <v>111</v>
      </c>
      <c r="J40" s="131"/>
      <c r="K40" s="131"/>
      <c r="L40" s="131"/>
    </row>
    <row r="41" spans="2:12" ht="14.5" customHeight="1" x14ac:dyDescent="0.3">
      <c r="B41" s="68" t="s">
        <v>112</v>
      </c>
      <c r="C41" s="68"/>
      <c r="D41" s="68"/>
      <c r="E41" s="68"/>
      <c r="F41" s="68"/>
      <c r="G41" s="68"/>
      <c r="H41" s="68"/>
      <c r="I41" s="68"/>
      <c r="J41" s="132">
        <f ca="1">EOMONTH(TODAY(),0)+25</f>
        <v>46228</v>
      </c>
      <c r="K41" s="132"/>
      <c r="L41" s="132"/>
    </row>
    <row r="42" spans="2:12" ht="14.15" customHeight="1" x14ac:dyDescent="0.3">
      <c r="B42" s="68" t="s">
        <v>113</v>
      </c>
      <c r="C42" s="68"/>
      <c r="D42" s="68"/>
      <c r="E42" s="68"/>
      <c r="F42" s="68"/>
      <c r="G42" s="68"/>
      <c r="H42" s="68"/>
      <c r="I42" s="133" t="str">
        <f>25&amp;" day of each month for the tenor of loan after the first repayment period."</f>
        <v>25 day of each month for the tenor of loan after the first repayment period.</v>
      </c>
      <c r="J42" s="133"/>
      <c r="K42" s="133"/>
      <c r="L42" s="133"/>
    </row>
    <row r="43" spans="2:12" x14ac:dyDescent="0.3">
      <c r="B43" s="68"/>
      <c r="C43" s="68"/>
      <c r="D43" s="68"/>
      <c r="E43" s="68"/>
      <c r="F43" s="68"/>
      <c r="G43" s="68"/>
      <c r="H43" s="68"/>
      <c r="I43" s="133"/>
      <c r="J43" s="133"/>
      <c r="K43" s="133"/>
      <c r="L43" s="133"/>
    </row>
    <row r="44" spans="2:12" x14ac:dyDescent="0.3">
      <c r="B44" s="54" t="s">
        <v>114</v>
      </c>
      <c r="J44" s="54">
        <f>E16</f>
        <v>36</v>
      </c>
    </row>
    <row r="46" spans="2:12" ht="27" customHeight="1" x14ac:dyDescent="0.3">
      <c r="B46" s="134" t="s">
        <v>115</v>
      </c>
      <c r="C46" s="134"/>
      <c r="D46" s="134"/>
      <c r="E46" s="134"/>
      <c r="F46" s="134"/>
      <c r="G46" s="134"/>
      <c r="H46" s="134"/>
      <c r="I46" s="134"/>
      <c r="J46" s="134"/>
      <c r="K46" s="134"/>
      <c r="L46" s="134"/>
    </row>
    <row r="48" spans="2:12" x14ac:dyDescent="0.3">
      <c r="B48" s="7" t="s">
        <v>116</v>
      </c>
    </row>
    <row r="50" spans="2:12" x14ac:dyDescent="0.3">
      <c r="B50" s="135" t="s">
        <v>117</v>
      </c>
      <c r="C50" s="136"/>
      <c r="D50" s="136"/>
      <c r="E50" s="136"/>
      <c r="F50" s="137"/>
      <c r="H50" s="135" t="s">
        <v>118</v>
      </c>
      <c r="I50" s="136"/>
      <c r="J50" s="136"/>
      <c r="K50" s="136"/>
      <c r="L50" s="137"/>
    </row>
    <row r="51" spans="2:12" x14ac:dyDescent="0.3">
      <c r="B51" s="56" t="s">
        <v>119</v>
      </c>
      <c r="F51" s="57"/>
      <c r="H51" s="56" t="s">
        <v>120</v>
      </c>
      <c r="L51" s="57"/>
    </row>
    <row r="52" spans="2:12" x14ac:dyDescent="0.3">
      <c r="B52" s="56"/>
      <c r="E52" s="60"/>
      <c r="F52" s="73"/>
      <c r="H52" s="74"/>
      <c r="I52" s="59"/>
      <c r="J52" s="75"/>
      <c r="K52" s="60"/>
      <c r="L52" s="57"/>
    </row>
    <row r="53" spans="2:12" x14ac:dyDescent="0.3">
      <c r="B53" s="56" t="str">
        <f>"(1) Management Fee ("&amp;J28&amp;")"</f>
        <v>(1) Management Fee (NGN)</v>
      </c>
      <c r="E53" s="115">
        <f>E14*1%</f>
        <v>200000</v>
      </c>
      <c r="F53" s="119"/>
      <c r="H53" s="127" t="s">
        <v>121</v>
      </c>
      <c r="I53" s="128"/>
      <c r="J53" s="128"/>
      <c r="K53" s="115">
        <v>0</v>
      </c>
      <c r="L53" s="119"/>
    </row>
    <row r="54" spans="2:12" x14ac:dyDescent="0.3">
      <c r="B54" s="56"/>
      <c r="F54" s="57"/>
      <c r="H54" s="56"/>
      <c r="L54" s="57"/>
    </row>
    <row r="55" spans="2:12" x14ac:dyDescent="0.3">
      <c r="B55" s="56"/>
      <c r="F55" s="57"/>
      <c r="H55" s="74"/>
      <c r="I55" s="59"/>
      <c r="J55" s="59"/>
      <c r="K55" s="59"/>
      <c r="L55" s="76"/>
    </row>
    <row r="56" spans="2:12" x14ac:dyDescent="0.3">
      <c r="B56" s="56" t="s">
        <v>122</v>
      </c>
      <c r="D56" s="77" t="str">
        <f>J35</f>
        <v>NGN</v>
      </c>
      <c r="E56" s="115">
        <f>E53</f>
        <v>200000</v>
      </c>
      <c r="F56" s="119"/>
      <c r="H56" s="56" t="s">
        <v>123</v>
      </c>
      <c r="I56" s="59"/>
      <c r="J56" s="75" t="str">
        <f>J35</f>
        <v>NGN</v>
      </c>
      <c r="K56" s="115">
        <f>K53</f>
        <v>0</v>
      </c>
      <c r="L56" s="119"/>
    </row>
    <row r="57" spans="2:12" x14ac:dyDescent="0.3">
      <c r="B57" s="56"/>
      <c r="F57" s="57"/>
      <c r="H57" s="56"/>
      <c r="L57" s="57"/>
    </row>
    <row r="58" spans="2:12" x14ac:dyDescent="0.3">
      <c r="B58" s="78" t="s">
        <v>124</v>
      </c>
      <c r="E58" s="115">
        <f>E56+K56</f>
        <v>200000</v>
      </c>
      <c r="F58" s="119"/>
      <c r="H58" s="56"/>
      <c r="L58" s="63"/>
    </row>
    <row r="59" spans="2:12" x14ac:dyDescent="0.3">
      <c r="B59" s="64"/>
      <c r="C59" s="65"/>
      <c r="D59" s="65"/>
      <c r="E59" s="65"/>
      <c r="F59" s="66"/>
      <c r="H59" s="79"/>
      <c r="I59" s="80"/>
      <c r="J59" s="80"/>
      <c r="K59" s="80"/>
      <c r="L59" s="81"/>
    </row>
    <row r="61" spans="2:12" x14ac:dyDescent="0.3">
      <c r="B61" s="139" t="s">
        <v>125</v>
      </c>
      <c r="C61" s="139"/>
      <c r="D61" s="139"/>
      <c r="E61" s="139"/>
      <c r="F61" s="139"/>
      <c r="G61" s="139"/>
      <c r="H61" s="139"/>
      <c r="I61" s="139"/>
      <c r="J61" s="139"/>
      <c r="K61" s="139"/>
      <c r="L61" s="139"/>
    </row>
    <row r="62" spans="2:12" x14ac:dyDescent="0.3">
      <c r="B62" s="140" t="s">
        <v>126</v>
      </c>
      <c r="C62" s="140"/>
      <c r="D62" s="140"/>
      <c r="E62" s="140"/>
      <c r="F62" s="140"/>
      <c r="G62" s="140"/>
      <c r="H62" s="140"/>
      <c r="I62" s="140"/>
      <c r="J62" s="140"/>
      <c r="K62" s="140"/>
      <c r="L62" s="140"/>
    </row>
    <row r="63" spans="2:12" x14ac:dyDescent="0.3">
      <c r="B63" s="140"/>
      <c r="C63" s="140"/>
      <c r="D63" s="140"/>
      <c r="E63" s="140"/>
      <c r="F63" s="140"/>
      <c r="G63" s="140"/>
      <c r="H63" s="140"/>
      <c r="I63" s="140"/>
      <c r="J63" s="140"/>
      <c r="K63" s="140"/>
      <c r="L63" s="140"/>
    </row>
    <row r="64" spans="2:12" ht="4.5" customHeight="1" x14ac:dyDescent="0.3"/>
    <row r="65" spans="2:12" x14ac:dyDescent="0.3">
      <c r="B65" s="141" t="s">
        <v>127</v>
      </c>
      <c r="C65" s="140"/>
      <c r="D65" s="140"/>
      <c r="E65" s="140"/>
      <c r="F65" s="140"/>
      <c r="G65" s="140"/>
      <c r="H65" s="140"/>
      <c r="I65" s="140"/>
      <c r="J65" s="140"/>
      <c r="K65" s="140"/>
      <c r="L65" s="140"/>
    </row>
    <row r="66" spans="2:12" x14ac:dyDescent="0.3">
      <c r="B66" s="140"/>
      <c r="C66" s="140"/>
      <c r="D66" s="140"/>
      <c r="E66" s="140"/>
      <c r="F66" s="140"/>
      <c r="G66" s="140"/>
      <c r="H66" s="140"/>
      <c r="I66" s="140"/>
      <c r="J66" s="140"/>
      <c r="K66" s="140"/>
      <c r="L66" s="140"/>
    </row>
    <row r="67" spans="2:12" ht="4.5" customHeight="1" x14ac:dyDescent="0.3"/>
    <row r="68" spans="2:12" ht="14.15" customHeight="1" x14ac:dyDescent="0.3">
      <c r="B68" s="82" t="s">
        <v>128</v>
      </c>
      <c r="C68" s="83"/>
      <c r="D68" s="83"/>
      <c r="E68" s="83"/>
      <c r="F68" s="83"/>
      <c r="G68" s="83"/>
      <c r="H68" s="83"/>
      <c r="I68" s="83"/>
      <c r="J68" s="83"/>
      <c r="K68" s="83"/>
      <c r="L68" s="83"/>
    </row>
    <row r="69" spans="2:12" ht="4.5" customHeight="1" x14ac:dyDescent="0.3"/>
    <row r="70" spans="2:12" x14ac:dyDescent="0.3">
      <c r="B70" s="141" t="s">
        <v>129</v>
      </c>
      <c r="C70" s="140"/>
      <c r="D70" s="140"/>
      <c r="E70" s="140"/>
      <c r="F70" s="140"/>
      <c r="G70" s="140"/>
      <c r="H70" s="140"/>
      <c r="I70" s="140"/>
      <c r="J70" s="140"/>
      <c r="K70" s="140"/>
      <c r="L70" s="140"/>
    </row>
    <row r="71" spans="2:12" x14ac:dyDescent="0.3">
      <c r="B71" s="140"/>
      <c r="C71" s="140"/>
      <c r="D71" s="140"/>
      <c r="E71" s="140"/>
      <c r="F71" s="140"/>
      <c r="G71" s="140"/>
      <c r="H71" s="140"/>
      <c r="I71" s="140"/>
      <c r="J71" s="140"/>
      <c r="K71" s="140"/>
      <c r="L71" s="140"/>
    </row>
    <row r="73" spans="2:12" x14ac:dyDescent="0.3">
      <c r="B73" s="142" t="s">
        <v>130</v>
      </c>
      <c r="C73" s="142"/>
      <c r="D73" s="142"/>
      <c r="E73" s="142"/>
      <c r="F73" s="142"/>
      <c r="G73" s="142"/>
      <c r="H73" s="142"/>
      <c r="I73" s="142"/>
      <c r="J73" s="142"/>
      <c r="K73" s="142"/>
      <c r="L73" s="142"/>
    </row>
    <row r="74" spans="2:12" x14ac:dyDescent="0.3">
      <c r="B74" s="54" t="s">
        <v>131</v>
      </c>
    </row>
    <row r="75" spans="2:12" x14ac:dyDescent="0.3">
      <c r="B75" s="68" t="s">
        <v>142</v>
      </c>
      <c r="C75" s="68"/>
      <c r="D75" s="68"/>
      <c r="E75" s="68"/>
      <c r="F75" s="68" t="s">
        <v>132</v>
      </c>
      <c r="G75" s="68"/>
      <c r="H75" s="68"/>
      <c r="I75" s="68"/>
      <c r="J75" s="68"/>
      <c r="K75" s="68"/>
      <c r="L75" s="68"/>
    </row>
    <row r="76" spans="2:12" x14ac:dyDescent="0.3">
      <c r="B76" s="68" t="s">
        <v>133</v>
      </c>
      <c r="C76" s="68"/>
      <c r="D76" s="68"/>
      <c r="E76" s="68"/>
      <c r="F76" s="68"/>
      <c r="G76" s="68"/>
      <c r="H76" s="68"/>
      <c r="I76" s="68"/>
      <c r="J76" s="68"/>
      <c r="K76" s="68"/>
      <c r="L76" s="68"/>
    </row>
    <row r="78" spans="2:12" x14ac:dyDescent="0.3">
      <c r="B78" s="134" t="s">
        <v>134</v>
      </c>
      <c r="C78" s="134"/>
      <c r="D78" s="134"/>
      <c r="E78" s="134"/>
      <c r="F78" s="134"/>
      <c r="G78" s="134"/>
      <c r="H78" s="134"/>
      <c r="I78" s="134"/>
      <c r="J78" s="134"/>
      <c r="K78" s="134"/>
      <c r="L78" s="134"/>
    </row>
    <row r="79" spans="2:12" x14ac:dyDescent="0.3">
      <c r="B79" s="134"/>
      <c r="C79" s="134"/>
      <c r="D79" s="134"/>
      <c r="E79" s="134"/>
      <c r="F79" s="134"/>
      <c r="G79" s="134"/>
      <c r="H79" s="134"/>
      <c r="I79" s="134"/>
      <c r="J79" s="134"/>
      <c r="K79" s="134"/>
      <c r="L79" s="134"/>
    </row>
    <row r="80" spans="2:12" x14ac:dyDescent="0.3">
      <c r="B80" s="134"/>
      <c r="C80" s="134"/>
      <c r="D80" s="134"/>
      <c r="E80" s="134"/>
      <c r="F80" s="134"/>
      <c r="G80" s="134"/>
      <c r="H80" s="134"/>
      <c r="I80" s="134"/>
      <c r="J80" s="134"/>
      <c r="K80" s="134"/>
      <c r="L80" s="134"/>
    </row>
    <row r="83" spans="2:12" x14ac:dyDescent="0.3">
      <c r="B83" s="54" t="s">
        <v>135</v>
      </c>
      <c r="E83" s="138" t="str">
        <f>Input!E9</f>
        <v>Olushola Adeniyi</v>
      </c>
      <c r="F83" s="138"/>
      <c r="G83" s="138"/>
      <c r="H83" s="138"/>
      <c r="I83" s="138"/>
      <c r="J83" s="138"/>
      <c r="K83" s="138"/>
      <c r="L83" s="138"/>
    </row>
    <row r="85" spans="2:12" x14ac:dyDescent="0.3">
      <c r="B85" s="54" t="s">
        <v>136</v>
      </c>
      <c r="E85" s="138"/>
      <c r="F85" s="138"/>
      <c r="G85" s="138"/>
      <c r="H85" s="138"/>
      <c r="I85" s="138"/>
      <c r="J85" s="138"/>
      <c r="K85" s="138"/>
      <c r="L85" s="138"/>
    </row>
    <row r="88" spans="2:12" x14ac:dyDescent="0.3">
      <c r="B88" s="54" t="s">
        <v>69</v>
      </c>
      <c r="E88" s="138"/>
      <c r="F88" s="138"/>
      <c r="G88" s="138"/>
      <c r="H88" s="138"/>
      <c r="I88" s="138"/>
      <c r="J88" s="138"/>
      <c r="K88" s="138"/>
      <c r="L88" s="138"/>
    </row>
  </sheetData>
  <sheetProtection algorithmName="SHA-512" hashValue="UN5OkPpl1wvq2/jUd5IEOqyae1+Da0EZNVPNw1ynuWqPRxzarpn1Mqjt6bFn+lTgcscFIwUHJzDOiq1465j46Q==" saltValue="NqQ0nCMrr/NH/R35bXt92g==" spinCount="100000" sheet="1" selectLockedCells="1"/>
  <mergeCells count="39">
    <mergeCell ref="E88:L88"/>
    <mergeCell ref="E56:F56"/>
    <mergeCell ref="K56:L56"/>
    <mergeCell ref="E58:F58"/>
    <mergeCell ref="B61:L61"/>
    <mergeCell ref="B62:L63"/>
    <mergeCell ref="B65:L66"/>
    <mergeCell ref="B70:L71"/>
    <mergeCell ref="B73:L73"/>
    <mergeCell ref="B78:L80"/>
    <mergeCell ref="E83:L83"/>
    <mergeCell ref="E85:L85"/>
    <mergeCell ref="E53:F53"/>
    <mergeCell ref="H53:J53"/>
    <mergeCell ref="K53:L53"/>
    <mergeCell ref="K28:L28"/>
    <mergeCell ref="K31:L31"/>
    <mergeCell ref="K33:L33"/>
    <mergeCell ref="K35:L35"/>
    <mergeCell ref="B38:L38"/>
    <mergeCell ref="J39:L40"/>
    <mergeCell ref="J41:L41"/>
    <mergeCell ref="I42:L43"/>
    <mergeCell ref="B46:L46"/>
    <mergeCell ref="B50:F50"/>
    <mergeCell ref="H50:L50"/>
    <mergeCell ref="B27:L27"/>
    <mergeCell ref="B3:L3"/>
    <mergeCell ref="B4:L4"/>
    <mergeCell ref="B6:L6"/>
    <mergeCell ref="J8:L8"/>
    <mergeCell ref="B9:L9"/>
    <mergeCell ref="B11:F11"/>
    <mergeCell ref="H11:L11"/>
    <mergeCell ref="E14:F14"/>
    <mergeCell ref="H14:I15"/>
    <mergeCell ref="K14:L14"/>
    <mergeCell ref="H17:L18"/>
    <mergeCell ref="H22:L25"/>
  </mergeCells>
  <pageMargins left="0.7" right="0.7" top="0.75" bottom="0.75" header="0.3" footer="0.3"/>
  <pageSetup scale="76" fitToHeight="0" orientation="portrait" r:id="rId1"/>
  <headerFooter>
    <oddFooter>&amp;LKey Facts Statement&amp;RPage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4:K89"/>
  <sheetViews>
    <sheetView showGridLines="0" tabSelected="1" topLeftCell="A63" zoomScaleNormal="100" zoomScaleSheetLayoutView="100" workbookViewId="0">
      <selection activeCell="M66" sqref="M66"/>
    </sheetView>
  </sheetViews>
  <sheetFormatPr defaultColWidth="9.1796875" defaultRowHeight="14" x14ac:dyDescent="0.3"/>
  <cols>
    <col min="1" max="1" width="9.1796875" style="1"/>
    <col min="2" max="2" width="11.1796875" style="1" customWidth="1"/>
    <col min="3" max="4" width="9.1796875" style="1"/>
    <col min="5" max="5" width="28" style="1" customWidth="1"/>
    <col min="6" max="6" width="9.1796875" style="1"/>
    <col min="7" max="7" width="9.1796875" style="1" customWidth="1"/>
    <col min="8" max="10" width="9.1796875" style="1"/>
    <col min="11" max="11" width="6.453125" style="1" bestFit="1" customWidth="1"/>
    <col min="12" max="16384" width="9.1796875" style="1"/>
  </cols>
  <sheetData>
    <row r="4" spans="2:11" x14ac:dyDescent="0.3">
      <c r="E4" s="155" t="str">
        <f>IF(Input!E17="Cash-backed","Print Cash-backed Offer Letter","")</f>
        <v/>
      </c>
      <c r="F4" s="155"/>
      <c r="G4" s="155"/>
      <c r="H4" s="155"/>
      <c r="I4" s="155"/>
      <c r="J4" s="155"/>
    </row>
    <row r="7" spans="2:11" x14ac:dyDescent="0.3">
      <c r="B7" s="156">
        <f ca="1">TODAY()</f>
        <v>46184</v>
      </c>
      <c r="C7" s="156"/>
      <c r="D7" s="156"/>
      <c r="E7" s="156"/>
      <c r="K7" s="1" t="s">
        <v>0</v>
      </c>
    </row>
    <row r="9" spans="2:11" x14ac:dyDescent="0.3">
      <c r="B9" s="1" t="str">
        <f>Input!E7&amp;" "&amp;Input!E9</f>
        <v>Mr Olushola Adeniyi</v>
      </c>
    </row>
    <row r="10" spans="2:11" x14ac:dyDescent="0.3">
      <c r="B10" s="1" t="str">
        <f>Input!E11</f>
        <v>SIBTC</v>
      </c>
    </row>
    <row r="11" spans="2:11" x14ac:dyDescent="0.3">
      <c r="B11" s="1" t="str">
        <f>Input!E12</f>
        <v>WCC</v>
      </c>
    </row>
    <row r="12" spans="2:11" x14ac:dyDescent="0.3">
      <c r="B12" s="1" t="str">
        <f>Input!E13</f>
        <v>Lagos</v>
      </c>
    </row>
    <row r="14" spans="2:11" x14ac:dyDescent="0.3">
      <c r="B14" s="1" t="str">
        <f>"Dear " &amp; IF(Input!E8="Male","Sir","Madam")</f>
        <v>Dear Sir</v>
      </c>
    </row>
    <row r="16" spans="2:11" x14ac:dyDescent="0.3">
      <c r="B16" s="7" t="s">
        <v>12</v>
      </c>
    </row>
    <row r="17" spans="1:11" ht="49.5" customHeight="1" x14ac:dyDescent="0.3">
      <c r="B17" s="110" t="s">
        <v>84</v>
      </c>
      <c r="C17" s="157"/>
      <c r="D17" s="157"/>
      <c r="E17" s="157"/>
      <c r="F17" s="157"/>
      <c r="G17" s="157"/>
      <c r="H17" s="157"/>
      <c r="I17" s="157"/>
      <c r="J17" s="157"/>
      <c r="K17" s="157"/>
    </row>
    <row r="19" spans="1:11" x14ac:dyDescent="0.3">
      <c r="B19" s="7" t="s">
        <v>13</v>
      </c>
    </row>
    <row r="20" spans="1:11" x14ac:dyDescent="0.3">
      <c r="B20" s="1" t="s">
        <v>14</v>
      </c>
      <c r="E20" s="8" t="s">
        <v>15</v>
      </c>
      <c r="F20" s="1" t="str">
        <f>Input!E15</f>
        <v>Platinum</v>
      </c>
    </row>
    <row r="21" spans="1:11" x14ac:dyDescent="0.3">
      <c r="B21" s="1" t="s">
        <v>21</v>
      </c>
      <c r="E21" s="8" t="s">
        <v>15</v>
      </c>
      <c r="F21" s="1" t="str">
        <f>Input!E16&amp;TEXT(Input!E18,"#,##0.00_);(#,##0.00)")</f>
        <v xml:space="preserve">NGN20,000,000.00 </v>
      </c>
    </row>
    <row r="22" spans="1:11" x14ac:dyDescent="0.3">
      <c r="B22" s="1" t="s">
        <v>26</v>
      </c>
      <c r="E22" s="8" t="s">
        <v>15</v>
      </c>
      <c r="F22" s="54" t="s">
        <v>141</v>
      </c>
    </row>
    <row r="23" spans="1:11" ht="42.75" customHeight="1" x14ac:dyDescent="0.3">
      <c r="B23" s="9" t="s">
        <v>28</v>
      </c>
      <c r="F23" s="157" t="s">
        <v>27</v>
      </c>
      <c r="G23" s="157"/>
      <c r="H23" s="157"/>
      <c r="I23" s="157"/>
      <c r="J23" s="157"/>
      <c r="K23" s="157"/>
    </row>
    <row r="25" spans="1:11" x14ac:dyDescent="0.3">
      <c r="B25" s="7" t="s">
        <v>29</v>
      </c>
    </row>
    <row r="26" spans="1:11" ht="64.5" customHeight="1" x14ac:dyDescent="0.3">
      <c r="B26" s="110" t="s">
        <v>145</v>
      </c>
      <c r="C26" s="157"/>
      <c r="D26" s="157"/>
      <c r="E26" s="157"/>
      <c r="F26" s="157"/>
      <c r="G26" s="157"/>
      <c r="H26" s="157"/>
      <c r="I26" s="157"/>
      <c r="J26" s="157"/>
      <c r="K26" s="157"/>
    </row>
    <row r="28" spans="1:11" x14ac:dyDescent="0.3">
      <c r="B28" s="7" t="s">
        <v>30</v>
      </c>
    </row>
    <row r="29" spans="1:11" x14ac:dyDescent="0.3">
      <c r="A29" s="11" t="s">
        <v>31</v>
      </c>
      <c r="B29" s="147" t="s">
        <v>68</v>
      </c>
      <c r="C29" s="144"/>
      <c r="D29" s="144"/>
      <c r="E29" s="144"/>
      <c r="F29" s="144"/>
      <c r="G29" s="144"/>
      <c r="H29" s="144"/>
      <c r="I29" s="144"/>
      <c r="J29" s="144"/>
      <c r="K29" s="144"/>
    </row>
    <row r="30" spans="1:11" ht="42" customHeight="1" x14ac:dyDescent="0.3">
      <c r="A30" s="10" t="s">
        <v>31</v>
      </c>
      <c r="B30" s="143" t="s">
        <v>180</v>
      </c>
      <c r="C30" s="144"/>
      <c r="D30" s="144"/>
      <c r="E30" s="144"/>
      <c r="F30" s="144"/>
      <c r="G30" s="144"/>
      <c r="H30" s="144"/>
      <c r="I30" s="144"/>
      <c r="J30" s="144"/>
      <c r="K30" s="144"/>
    </row>
    <row r="32" spans="1:11" x14ac:dyDescent="0.3">
      <c r="B32" s="7" t="s">
        <v>32</v>
      </c>
    </row>
    <row r="33" spans="1:11" ht="6" customHeight="1" x14ac:dyDescent="0.3">
      <c r="B33" s="7"/>
    </row>
    <row r="34" spans="1:11" x14ac:dyDescent="0.3">
      <c r="B34" s="12" t="s">
        <v>66</v>
      </c>
      <c r="C34" s="13"/>
      <c r="D34" s="13"/>
      <c r="E34" s="14"/>
      <c r="F34" s="12" t="str">
        <f>HLOOKUP(Input!$E$21,Feeds!$J$2:$R$9,2,FALSE)</f>
        <v>N1,075</v>
      </c>
      <c r="G34" s="13"/>
      <c r="H34" s="13"/>
      <c r="I34" s="13"/>
      <c r="J34" s="13"/>
      <c r="K34" s="14"/>
    </row>
    <row r="35" spans="1:11" x14ac:dyDescent="0.3">
      <c r="B35" s="53" t="s">
        <v>85</v>
      </c>
      <c r="C35" s="13"/>
      <c r="D35" s="13"/>
      <c r="E35" s="14"/>
      <c r="F35" s="12" t="str">
        <f>HLOOKUP(Input!$E$21,Feeds!$J$2:$R$9,3,FALSE)</f>
        <v>N1,075</v>
      </c>
      <c r="G35" s="13"/>
      <c r="H35" s="13"/>
      <c r="I35" s="13"/>
      <c r="J35" s="13"/>
      <c r="K35" s="14"/>
    </row>
    <row r="36" spans="1:11" ht="42.5" customHeight="1" x14ac:dyDescent="0.3">
      <c r="B36" s="12" t="s">
        <v>36</v>
      </c>
      <c r="C36" s="13"/>
      <c r="D36" s="13"/>
      <c r="E36" s="14"/>
      <c r="F36" s="151" t="str">
        <f>HLOOKUP(Input!$E$21,Feeds!$J$2:$R$9,5,FALSE)</f>
        <v>N107.5 (for N20,000 and below) and N215 for withdrawals above N20,000 on Onsite ATMs. Maximum of N537.5 on Offsite ATMs.</v>
      </c>
      <c r="G36" s="152"/>
      <c r="H36" s="152"/>
      <c r="I36" s="152"/>
      <c r="J36" s="152"/>
      <c r="K36" s="153"/>
    </row>
    <row r="37" spans="1:11" ht="35" customHeight="1" x14ac:dyDescent="0.3">
      <c r="B37" s="12" t="s">
        <v>37</v>
      </c>
      <c r="C37" s="13"/>
      <c r="D37" s="13"/>
      <c r="E37" s="14"/>
      <c r="F37" s="12" t="str">
        <f>HLOOKUP(Input!$E$21,Feeds!$J$2:$R$9,6,FALSE)</f>
        <v>1% of the overdue amount</v>
      </c>
      <c r="G37" s="13"/>
      <c r="H37" s="13"/>
      <c r="I37" s="13"/>
      <c r="J37" s="13"/>
      <c r="K37" s="14"/>
    </row>
    <row r="38" spans="1:11" x14ac:dyDescent="0.3">
      <c r="B38" s="12" t="str">
        <f>IF(Input!E16="NGN","Monthly Maintenance Fee","Annual Maintenance Fee")</f>
        <v>Monthly Maintenance Fee</v>
      </c>
      <c r="C38" s="13"/>
      <c r="D38" s="13"/>
      <c r="E38" s="14"/>
      <c r="F38" s="12" t="str">
        <f>HLOOKUP(Input!$E$21,Feeds!$J$2:$R$9,7,FALSE)</f>
        <v> N/A</v>
      </c>
      <c r="G38" s="13"/>
      <c r="H38" s="13"/>
      <c r="I38" s="13"/>
      <c r="J38" s="13"/>
      <c r="K38" s="14"/>
    </row>
    <row r="39" spans="1:11" ht="27" customHeight="1" x14ac:dyDescent="0.3">
      <c r="B39" s="148" t="s">
        <v>59</v>
      </c>
      <c r="C39" s="149"/>
      <c r="D39" s="149"/>
      <c r="E39" s="150"/>
      <c r="F39" s="36" t="str">
        <f>HLOOKUP(Input!$E$21,Feeds!$J$2:$R$9,8,FALSE)</f>
        <v> N/A</v>
      </c>
      <c r="G39" s="13"/>
      <c r="H39" s="13"/>
      <c r="I39" s="13"/>
      <c r="J39" s="13"/>
      <c r="K39" s="14"/>
    </row>
    <row r="40" spans="1:11" ht="64.5" customHeight="1" x14ac:dyDescent="0.3">
      <c r="B40" s="151" t="s">
        <v>144</v>
      </c>
      <c r="C40" s="152"/>
      <c r="D40" s="152"/>
      <c r="E40" s="153"/>
      <c r="F40" s="87" t="s">
        <v>143</v>
      </c>
      <c r="G40" s="13"/>
      <c r="H40" s="13"/>
      <c r="I40" s="13"/>
      <c r="J40" s="13"/>
      <c r="K40" s="14"/>
    </row>
    <row r="41" spans="1:11" x14ac:dyDescent="0.3">
      <c r="B41" s="154" t="s">
        <v>137</v>
      </c>
      <c r="C41" s="149"/>
      <c r="D41" s="149"/>
      <c r="E41" s="150"/>
      <c r="F41" s="36">
        <f>'Facts Statement'!L20</f>
        <v>0.36333333333333334</v>
      </c>
      <c r="G41" s="13"/>
      <c r="H41" s="13"/>
      <c r="I41" s="13"/>
      <c r="J41" s="13"/>
      <c r="K41" s="14"/>
    </row>
    <row r="43" spans="1:11" ht="27.75" customHeight="1" x14ac:dyDescent="0.3">
      <c r="B43" s="143" t="s">
        <v>171</v>
      </c>
      <c r="C43" s="144"/>
      <c r="D43" s="144"/>
      <c r="E43" s="144"/>
      <c r="F43" s="144"/>
      <c r="G43" s="144"/>
      <c r="H43" s="144"/>
      <c r="I43" s="144"/>
      <c r="J43" s="144"/>
      <c r="K43" s="144"/>
    </row>
    <row r="44" spans="1:11" ht="29.5" customHeight="1" x14ac:dyDescent="0.3">
      <c r="B44" s="143" t="s">
        <v>167</v>
      </c>
      <c r="C44" s="144"/>
      <c r="D44" s="144"/>
      <c r="E44" s="144"/>
      <c r="F44" s="144"/>
      <c r="G44" s="144"/>
      <c r="H44" s="144"/>
      <c r="I44" s="144"/>
      <c r="J44" s="144"/>
      <c r="K44" s="144"/>
    </row>
    <row r="45" spans="1:11" ht="58.5" customHeight="1" x14ac:dyDescent="0.3">
      <c r="A45" s="9"/>
      <c r="B45" s="147" t="s">
        <v>40</v>
      </c>
      <c r="C45" s="144"/>
      <c r="D45" s="144"/>
      <c r="E45" s="144"/>
      <c r="F45" s="144"/>
      <c r="G45" s="144"/>
      <c r="H45" s="144"/>
      <c r="I45" s="144"/>
      <c r="J45" s="144"/>
      <c r="K45" s="144"/>
    </row>
    <row r="46" spans="1:11" ht="58.5" customHeight="1" x14ac:dyDescent="0.3">
      <c r="B46" s="143" t="s">
        <v>169</v>
      </c>
      <c r="C46" s="144"/>
      <c r="D46" s="144"/>
      <c r="E46" s="144"/>
      <c r="F46" s="144"/>
      <c r="G46" s="144"/>
      <c r="H46" s="144"/>
      <c r="I46" s="144"/>
      <c r="J46" s="144"/>
      <c r="K46" s="144"/>
    </row>
    <row r="47" spans="1:11" ht="83.5" customHeight="1" x14ac:dyDescent="0.3">
      <c r="B47" s="143" t="s">
        <v>170</v>
      </c>
      <c r="C47" s="144"/>
      <c r="D47" s="144"/>
      <c r="E47" s="144"/>
      <c r="F47" s="144"/>
      <c r="G47" s="144"/>
      <c r="H47" s="144"/>
      <c r="I47" s="144"/>
      <c r="J47" s="144"/>
      <c r="K47" s="144"/>
    </row>
    <row r="48" spans="1:11" ht="51.5" customHeight="1" x14ac:dyDescent="0.3">
      <c r="B48" s="143" t="s">
        <v>168</v>
      </c>
      <c r="C48" s="144"/>
      <c r="D48" s="144"/>
      <c r="E48" s="144"/>
      <c r="F48" s="144"/>
      <c r="G48" s="144"/>
      <c r="H48" s="144"/>
      <c r="I48" s="144"/>
      <c r="J48" s="144"/>
      <c r="K48" s="144"/>
    </row>
    <row r="49" spans="2:11" ht="68.150000000000006" customHeight="1" x14ac:dyDescent="0.3">
      <c r="B49" s="143" t="s">
        <v>146</v>
      </c>
      <c r="C49" s="144"/>
      <c r="D49" s="144"/>
      <c r="E49" s="144"/>
      <c r="F49" s="144"/>
      <c r="G49" s="144"/>
      <c r="H49" s="144"/>
      <c r="I49" s="144"/>
      <c r="J49" s="144"/>
      <c r="K49" s="144"/>
    </row>
    <row r="50" spans="2:11" x14ac:dyDescent="0.3">
      <c r="B50" s="147"/>
      <c r="C50" s="144"/>
      <c r="D50" s="144"/>
      <c r="E50" s="144"/>
      <c r="F50" s="144"/>
      <c r="G50" s="144"/>
      <c r="H50" s="144"/>
      <c r="I50" s="144"/>
      <c r="J50" s="144"/>
      <c r="K50" s="144"/>
    </row>
    <row r="51" spans="2:11" x14ac:dyDescent="0.3">
      <c r="B51" s="7" t="s">
        <v>41</v>
      </c>
      <c r="C51" s="15"/>
      <c r="D51" s="15"/>
      <c r="E51" s="15"/>
      <c r="F51" s="15"/>
      <c r="G51" s="15"/>
      <c r="H51" s="15"/>
      <c r="I51" s="15"/>
      <c r="J51" s="15"/>
      <c r="K51" s="15"/>
    </row>
    <row r="52" spans="2:11" ht="63" customHeight="1" x14ac:dyDescent="0.3">
      <c r="B52" s="143" t="s">
        <v>173</v>
      </c>
      <c r="C52" s="144"/>
      <c r="D52" s="144"/>
      <c r="E52" s="144"/>
      <c r="F52" s="144"/>
      <c r="G52" s="144"/>
      <c r="H52" s="144"/>
      <c r="I52" s="144"/>
      <c r="J52" s="144"/>
      <c r="K52" s="144"/>
    </row>
    <row r="53" spans="2:11" ht="51" customHeight="1" x14ac:dyDescent="0.3">
      <c r="B53" s="143" t="s">
        <v>172</v>
      </c>
      <c r="C53" s="144"/>
      <c r="D53" s="144"/>
      <c r="E53" s="144"/>
      <c r="F53" s="144"/>
      <c r="G53" s="144"/>
      <c r="H53" s="144"/>
      <c r="I53" s="144"/>
      <c r="J53" s="144"/>
      <c r="K53" s="144"/>
    </row>
    <row r="55" spans="2:11" x14ac:dyDescent="0.3">
      <c r="B55" s="7" t="s">
        <v>42</v>
      </c>
    </row>
    <row r="56" spans="2:11" ht="60.75" customHeight="1" x14ac:dyDescent="0.3">
      <c r="B56" s="147" t="s">
        <v>43</v>
      </c>
      <c r="C56" s="144"/>
      <c r="D56" s="144"/>
      <c r="E56" s="144"/>
      <c r="F56" s="144"/>
      <c r="G56" s="144"/>
      <c r="H56" s="144"/>
      <c r="I56" s="144"/>
      <c r="J56" s="144"/>
      <c r="K56" s="144"/>
    </row>
    <row r="57" spans="2:11" ht="16.5" customHeight="1" x14ac:dyDescent="0.3">
      <c r="B57" s="7" t="s">
        <v>147</v>
      </c>
      <c r="C57" s="88"/>
      <c r="D57" s="88"/>
      <c r="E57" s="88"/>
      <c r="F57" s="88"/>
      <c r="G57" s="88"/>
      <c r="H57" s="88"/>
      <c r="I57" s="88"/>
      <c r="J57" s="88"/>
      <c r="K57" s="88"/>
    </row>
    <row r="58" spans="2:11" ht="44.5" customHeight="1" x14ac:dyDescent="0.3">
      <c r="B58" s="143" t="s">
        <v>148</v>
      </c>
      <c r="C58" s="144"/>
      <c r="D58" s="144"/>
      <c r="E58" s="144"/>
      <c r="F58" s="144"/>
      <c r="G58" s="144"/>
      <c r="H58" s="144"/>
      <c r="I58" s="144"/>
      <c r="J58" s="144"/>
      <c r="K58" s="144"/>
    </row>
    <row r="59" spans="2:11" ht="17.5" customHeight="1" x14ac:dyDescent="0.3">
      <c r="B59" s="7" t="s">
        <v>149</v>
      </c>
      <c r="C59" s="88"/>
      <c r="D59" s="88"/>
      <c r="E59" s="88"/>
      <c r="F59" s="88"/>
      <c r="G59" s="88"/>
      <c r="H59" s="88"/>
      <c r="I59" s="88"/>
      <c r="J59" s="88"/>
      <c r="K59" s="88"/>
    </row>
    <row r="60" spans="2:11" ht="61" customHeight="1" x14ac:dyDescent="0.3">
      <c r="B60" s="143" t="s">
        <v>174</v>
      </c>
      <c r="C60" s="144"/>
      <c r="D60" s="144"/>
      <c r="E60" s="144"/>
      <c r="F60" s="144"/>
      <c r="G60" s="144"/>
      <c r="H60" s="144"/>
      <c r="I60" s="144"/>
      <c r="J60" s="144"/>
      <c r="K60" s="144"/>
    </row>
    <row r="61" spans="2:11" ht="54" customHeight="1" x14ac:dyDescent="0.3">
      <c r="B61" s="147" t="s">
        <v>150</v>
      </c>
      <c r="C61" s="144"/>
      <c r="D61" s="144"/>
      <c r="E61" s="144"/>
      <c r="F61" s="144"/>
      <c r="G61" s="144"/>
      <c r="H61" s="144"/>
      <c r="I61" s="144"/>
      <c r="J61" s="144"/>
      <c r="K61" s="144"/>
    </row>
    <row r="62" spans="2:11" x14ac:dyDescent="0.3">
      <c r="B62" s="7" t="s">
        <v>44</v>
      </c>
    </row>
    <row r="63" spans="2:11" ht="121" customHeight="1" x14ac:dyDescent="0.3">
      <c r="B63" s="147" t="str">
        <f>"I, "&amp;Input!E9&amp;", acknowledge that the Bank is under regulatory obligation to publish the names and particulars of all defaulting Borrowers, Obligors and the details of their delinquent "&amp;"accounts in National Newspapers and  to report these defaulting Borrowers and Obligors to the Central Bank of Nigeria (CBN). I hereby agree and authorize the Bank to take appropriate "&amp;"steps to ensure compliance with the CBN regulation and that in the event of my default under the terms and conditions of the Facility; to publish my name and"&amp;" particulars as a defaulting Borrower in the Newspapers and also submit a report on such publication to the CBN accordingly."</f>
        <v>I, Olushola Adeniyi, acknowledge that the Bank is under regulatory obligation to publish the names and particulars of all defaulting Borrowers, Obligors and the details of their delinquent accounts in National Newspapers and  to report these defaulting Borrowers and Obligors to the Central Bank of Nigeria (CBN). I hereby agree and authorize the Bank to take appropriate steps to ensure compliance with the CBN regulation and that in the event of my default under the terms and conditions of the Facility; to publish my name and particulars as a defaulting Borrower in the Newspapers and also submit a report on such publication to the CBN accordingly.</v>
      </c>
      <c r="C63" s="144"/>
      <c r="D63" s="144"/>
      <c r="E63" s="144"/>
      <c r="F63" s="144"/>
      <c r="G63" s="144"/>
      <c r="H63" s="144"/>
      <c r="I63" s="144"/>
      <c r="J63" s="144"/>
      <c r="K63" s="144"/>
    </row>
    <row r="64" spans="2:11" ht="21" customHeight="1" x14ac:dyDescent="0.3">
      <c r="B64" s="145" t="s">
        <v>176</v>
      </c>
      <c r="C64" s="146"/>
      <c r="D64" s="146"/>
      <c r="E64" s="146"/>
      <c r="F64" s="146"/>
      <c r="G64" s="146"/>
      <c r="H64" s="146"/>
      <c r="I64" s="146"/>
      <c r="J64" s="146"/>
      <c r="K64" s="146"/>
    </row>
    <row r="65" spans="2:11" ht="34.5" customHeight="1" x14ac:dyDescent="0.3">
      <c r="B65" s="143" t="s">
        <v>177</v>
      </c>
      <c r="C65" s="144"/>
      <c r="D65" s="144"/>
      <c r="E65" s="144"/>
      <c r="F65" s="144"/>
      <c r="G65" s="144"/>
      <c r="H65" s="144"/>
      <c r="I65" s="144"/>
      <c r="J65" s="144"/>
      <c r="K65" s="144"/>
    </row>
    <row r="66" spans="2:11" ht="34.5" customHeight="1" x14ac:dyDescent="0.3">
      <c r="B66" s="143" t="s">
        <v>184</v>
      </c>
      <c r="C66" s="144"/>
      <c r="D66" s="144"/>
      <c r="E66" s="144"/>
      <c r="F66" s="144"/>
      <c r="G66" s="144"/>
      <c r="H66" s="144"/>
      <c r="I66" s="144"/>
      <c r="J66" s="144"/>
      <c r="K66" s="144"/>
    </row>
    <row r="67" spans="2:11" ht="21.65" customHeight="1" x14ac:dyDescent="0.3">
      <c r="B67" s="145" t="s">
        <v>156</v>
      </c>
      <c r="C67" s="146"/>
      <c r="D67" s="146"/>
      <c r="E67" s="146"/>
      <c r="F67" s="146"/>
      <c r="G67" s="146"/>
      <c r="H67" s="146"/>
      <c r="I67" s="146"/>
      <c r="J67" s="146"/>
      <c r="K67" s="146"/>
    </row>
    <row r="68" spans="2:11" ht="87.65" customHeight="1" x14ac:dyDescent="0.3">
      <c r="B68" s="143" t="s">
        <v>158</v>
      </c>
      <c r="C68" s="144"/>
      <c r="D68" s="144"/>
      <c r="E68" s="144"/>
      <c r="F68" s="144"/>
      <c r="G68" s="144"/>
      <c r="H68" s="144"/>
      <c r="I68" s="144"/>
      <c r="J68" s="144"/>
      <c r="K68" s="144"/>
    </row>
    <row r="69" spans="2:11" ht="52" customHeight="1" x14ac:dyDescent="0.3">
      <c r="B69" s="143" t="s">
        <v>159</v>
      </c>
      <c r="C69" s="144"/>
      <c r="D69" s="144"/>
      <c r="E69" s="144"/>
      <c r="F69" s="144"/>
      <c r="G69" s="144"/>
      <c r="H69" s="144"/>
      <c r="I69" s="144"/>
      <c r="J69" s="144"/>
      <c r="K69" s="144"/>
    </row>
    <row r="70" spans="2:11" ht="52" customHeight="1" x14ac:dyDescent="0.3">
      <c r="B70" s="143" t="s">
        <v>160</v>
      </c>
      <c r="C70" s="144"/>
      <c r="D70" s="144"/>
      <c r="E70" s="144"/>
      <c r="F70" s="144"/>
      <c r="G70" s="144"/>
      <c r="H70" s="144"/>
      <c r="I70" s="144"/>
      <c r="J70" s="144"/>
      <c r="K70" s="144"/>
    </row>
    <row r="71" spans="2:11" ht="25" customHeight="1" x14ac:dyDescent="0.3">
      <c r="B71" s="145" t="s">
        <v>154</v>
      </c>
      <c r="C71" s="146"/>
      <c r="D71" s="146"/>
      <c r="E71" s="146"/>
      <c r="F71" s="146"/>
      <c r="G71" s="146"/>
      <c r="H71" s="146"/>
      <c r="I71" s="146"/>
      <c r="J71" s="146"/>
      <c r="K71" s="146"/>
    </row>
    <row r="72" spans="2:11" ht="56.15" customHeight="1" x14ac:dyDescent="0.3">
      <c r="B72" s="143" t="s">
        <v>175</v>
      </c>
      <c r="C72" s="144"/>
      <c r="D72" s="144"/>
      <c r="E72" s="144"/>
      <c r="F72" s="144"/>
      <c r="G72" s="144"/>
      <c r="H72" s="144"/>
      <c r="I72" s="144"/>
      <c r="J72" s="144"/>
      <c r="K72" s="144"/>
    </row>
    <row r="73" spans="2:11" ht="38.15" customHeight="1" x14ac:dyDescent="0.3">
      <c r="B73" s="147" t="s">
        <v>155</v>
      </c>
      <c r="C73" s="144"/>
      <c r="D73" s="144"/>
      <c r="E73" s="144"/>
      <c r="F73" s="144"/>
      <c r="G73" s="144"/>
      <c r="H73" s="144"/>
      <c r="I73" s="144"/>
      <c r="J73" s="144"/>
      <c r="K73" s="144"/>
    </row>
    <row r="74" spans="2:11" ht="38.15" customHeight="1" x14ac:dyDescent="0.3">
      <c r="B74" s="143" t="s">
        <v>157</v>
      </c>
      <c r="C74" s="144"/>
      <c r="D74" s="144"/>
      <c r="E74" s="144"/>
      <c r="F74" s="144"/>
      <c r="G74" s="144"/>
      <c r="H74" s="144"/>
      <c r="I74" s="144"/>
      <c r="J74" s="144"/>
      <c r="K74" s="144"/>
    </row>
    <row r="75" spans="2:11" ht="21" customHeight="1" x14ac:dyDescent="0.3">
      <c r="B75" s="145" t="s">
        <v>152</v>
      </c>
      <c r="C75" s="146"/>
      <c r="D75" s="146"/>
      <c r="E75" s="146"/>
      <c r="F75" s="146"/>
      <c r="G75" s="146"/>
      <c r="H75" s="146"/>
      <c r="I75" s="146"/>
      <c r="J75" s="146"/>
      <c r="K75" s="146"/>
    </row>
    <row r="76" spans="2:11" ht="38.15" customHeight="1" x14ac:dyDescent="0.3">
      <c r="B76" s="143" t="s">
        <v>153</v>
      </c>
      <c r="C76" s="144"/>
      <c r="D76" s="144"/>
      <c r="E76" s="144"/>
      <c r="F76" s="144"/>
      <c r="G76" s="144"/>
      <c r="H76" s="144"/>
      <c r="I76" s="144"/>
      <c r="J76" s="144"/>
      <c r="K76" s="144"/>
    </row>
    <row r="77" spans="2:11" ht="38.15" customHeight="1" x14ac:dyDescent="0.3">
      <c r="B77" s="143" t="s">
        <v>161</v>
      </c>
      <c r="C77" s="144"/>
      <c r="D77" s="144"/>
      <c r="E77" s="144"/>
      <c r="F77" s="144"/>
      <c r="G77" s="144"/>
      <c r="H77" s="144"/>
      <c r="I77" s="144"/>
      <c r="J77" s="144"/>
      <c r="K77" s="144"/>
    </row>
    <row r="78" spans="2:11" x14ac:dyDescent="0.3">
      <c r="B78" s="1" t="s">
        <v>45</v>
      </c>
    </row>
    <row r="81" spans="2:11" x14ac:dyDescent="0.3">
      <c r="B81" s="7" t="s">
        <v>46</v>
      </c>
    </row>
    <row r="84" spans="2:11" x14ac:dyDescent="0.3">
      <c r="B84" s="7" t="s">
        <v>47</v>
      </c>
    </row>
    <row r="85" spans="2:11" ht="38.5" customHeight="1" x14ac:dyDescent="0.3">
      <c r="B85" s="147" t="str">
        <f>"I, "&amp;Input!E9&amp;" , BVN "&amp;Input!E25&amp;"  hereby accept the terms and conditions contained in the application form on this day _____________ of_____________ 20________"</f>
        <v>I, Olushola Adeniyi , BVN 222222222222  hereby accept the terms and conditions contained in the application form on this day _____________ of_____________ 20________</v>
      </c>
      <c r="C85" s="144"/>
      <c r="D85" s="144"/>
      <c r="E85" s="144"/>
      <c r="F85" s="144"/>
      <c r="G85" s="144"/>
      <c r="H85" s="144"/>
      <c r="I85" s="144"/>
      <c r="J85" s="144"/>
      <c r="K85" s="144"/>
    </row>
    <row r="89" spans="2:11" x14ac:dyDescent="0.3">
      <c r="B89" s="7" t="s">
        <v>48</v>
      </c>
    </row>
  </sheetData>
  <sheetProtection selectLockedCells="1"/>
  <mergeCells count="41">
    <mergeCell ref="E4:J4"/>
    <mergeCell ref="B50:K50"/>
    <mergeCell ref="B52:K52"/>
    <mergeCell ref="B53:K53"/>
    <mergeCell ref="B56:K56"/>
    <mergeCell ref="B30:K30"/>
    <mergeCell ref="B43:K43"/>
    <mergeCell ref="B45:K45"/>
    <mergeCell ref="B46:K46"/>
    <mergeCell ref="B47:K47"/>
    <mergeCell ref="B49:K49"/>
    <mergeCell ref="B7:E7"/>
    <mergeCell ref="B17:K17"/>
    <mergeCell ref="B48:K48"/>
    <mergeCell ref="F23:K23"/>
    <mergeCell ref="B26:K26"/>
    <mergeCell ref="B85:K85"/>
    <mergeCell ref="B63:K63"/>
    <mergeCell ref="B41:E41"/>
    <mergeCell ref="B40:E40"/>
    <mergeCell ref="B58:K58"/>
    <mergeCell ref="B60:K60"/>
    <mergeCell ref="B61:K61"/>
    <mergeCell ref="B71:K71"/>
    <mergeCell ref="B72:K72"/>
    <mergeCell ref="B73:K73"/>
    <mergeCell ref="B74:K74"/>
    <mergeCell ref="B70:K70"/>
    <mergeCell ref="B67:K67"/>
    <mergeCell ref="B68:K68"/>
    <mergeCell ref="B69:K69"/>
    <mergeCell ref="B66:K66"/>
    <mergeCell ref="B76:K76"/>
    <mergeCell ref="B77:K77"/>
    <mergeCell ref="B75:K75"/>
    <mergeCell ref="B29:K29"/>
    <mergeCell ref="B39:E39"/>
    <mergeCell ref="B44:K44"/>
    <mergeCell ref="B64:K64"/>
    <mergeCell ref="B65:K65"/>
    <mergeCell ref="F36:K36"/>
  </mergeCells>
  <conditionalFormatting sqref="E4:J4">
    <cfRule type="cellIs" dxfId="0" priority="1" operator="equal">
      <formula>"Print Cash-backed Offer Letter"</formula>
    </cfRule>
  </conditionalFormatting>
  <pageMargins left="0.7" right="0.7" top="0.75" bottom="0.75" header="0.3" footer="0.3"/>
  <pageSetup scale="82" fitToHeight="0" orientation="portrait" r:id="rId1"/>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9"/>
  <sheetViews>
    <sheetView showGridLines="0" workbookViewId="0">
      <selection activeCell="I13" sqref="I13"/>
    </sheetView>
  </sheetViews>
  <sheetFormatPr defaultColWidth="9.1796875" defaultRowHeight="10.5" x14ac:dyDescent="0.25"/>
  <cols>
    <col min="1" max="1" width="3.26953125" style="20" customWidth="1"/>
    <col min="2" max="2" width="4.1796875" style="20" bestFit="1" customWidth="1"/>
    <col min="3" max="3" width="1.1796875" style="20" customWidth="1"/>
    <col min="4" max="4" width="7.54296875" style="20" bestFit="1" customWidth="1"/>
    <col min="5" max="5" width="0.54296875" style="20" customWidth="1"/>
    <col min="6" max="6" width="4" style="20" bestFit="1" customWidth="1"/>
    <col min="7" max="7" width="32.26953125" style="20" customWidth="1"/>
    <col min="8" max="8" width="0.81640625" style="20" customWidth="1"/>
    <col min="9" max="9" width="38.26953125" style="20" bestFit="1" customWidth="1"/>
    <col min="10" max="10" width="31.54296875" style="20" bestFit="1" customWidth="1"/>
    <col min="11" max="11" width="31" style="20" bestFit="1" customWidth="1"/>
    <col min="12" max="12" width="31" style="20" customWidth="1"/>
    <col min="13" max="13" width="31" style="20" bestFit="1" customWidth="1"/>
    <col min="14" max="17" width="31" style="20" customWidth="1"/>
    <col min="18" max="18" width="31.54296875" style="20" bestFit="1" customWidth="1"/>
    <col min="19" max="16384" width="9.1796875" style="20"/>
  </cols>
  <sheetData>
    <row r="1" spans="2:18" ht="11" thickBot="1" x14ac:dyDescent="0.3"/>
    <row r="2" spans="2:18" ht="11" thickBot="1" x14ac:dyDescent="0.3">
      <c r="B2" s="21" t="s">
        <v>1</v>
      </c>
      <c r="D2" s="21" t="s">
        <v>16</v>
      </c>
      <c r="F2" s="158" t="s">
        <v>39</v>
      </c>
      <c r="G2" s="159"/>
      <c r="I2" s="16" t="s">
        <v>50</v>
      </c>
      <c r="J2" s="16" t="s">
        <v>51</v>
      </c>
      <c r="K2" s="16" t="s">
        <v>53</v>
      </c>
      <c r="L2" s="16" t="s">
        <v>58</v>
      </c>
      <c r="M2" s="16" t="s">
        <v>49</v>
      </c>
      <c r="N2" s="16" t="s">
        <v>52</v>
      </c>
      <c r="O2" s="16" t="s">
        <v>60</v>
      </c>
      <c r="P2" s="16" t="s">
        <v>61</v>
      </c>
      <c r="Q2" s="16" t="s">
        <v>62</v>
      </c>
      <c r="R2" s="16" t="s">
        <v>63</v>
      </c>
    </row>
    <row r="3" spans="2:18" x14ac:dyDescent="0.25">
      <c r="B3" s="22" t="s">
        <v>2</v>
      </c>
      <c r="D3" s="22" t="s">
        <v>18</v>
      </c>
      <c r="F3" s="23" t="s">
        <v>24</v>
      </c>
      <c r="G3" s="24" t="str">
        <f>G7*100&amp;"% per annum (currently MPR + "&amp;(G7-MPR)*100&amp;"%)."</f>
        <v>36% per annum (currently MPR + 8.5%).</v>
      </c>
      <c r="I3" s="17" t="s">
        <v>33</v>
      </c>
      <c r="J3" s="18" t="s">
        <v>138</v>
      </c>
      <c r="K3" s="18" t="s">
        <v>138</v>
      </c>
      <c r="L3" s="18" t="s">
        <v>138</v>
      </c>
      <c r="M3" s="18" t="s">
        <v>138</v>
      </c>
      <c r="N3" s="18" t="s">
        <v>138</v>
      </c>
      <c r="O3" s="18" t="s">
        <v>138</v>
      </c>
      <c r="P3" s="18" t="s">
        <v>138</v>
      </c>
      <c r="Q3" s="18" t="s">
        <v>138</v>
      </c>
      <c r="R3" s="18" t="s">
        <v>138</v>
      </c>
    </row>
    <row r="4" spans="2:18" ht="11" thickBot="1" x14ac:dyDescent="0.3">
      <c r="B4" s="22" t="s">
        <v>3</v>
      </c>
      <c r="D4" s="22" t="s">
        <v>19</v>
      </c>
      <c r="F4" s="25" t="s">
        <v>23</v>
      </c>
      <c r="G4" s="26" t="str">
        <f>G8*100&amp;"% per annum (currently MPR + "&amp;(G8-MPR)*100&amp;"%)."</f>
        <v>30% per annum (currently MPR + 2.5%).</v>
      </c>
      <c r="I4" s="17" t="s">
        <v>34</v>
      </c>
      <c r="J4" s="18" t="s">
        <v>138</v>
      </c>
      <c r="K4" s="18" t="s">
        <v>138</v>
      </c>
      <c r="L4" s="18" t="s">
        <v>138</v>
      </c>
      <c r="M4" s="18" t="s">
        <v>138</v>
      </c>
      <c r="N4" s="18" t="s">
        <v>138</v>
      </c>
      <c r="O4" s="18" t="s">
        <v>138</v>
      </c>
      <c r="P4" s="18" t="s">
        <v>138</v>
      </c>
      <c r="Q4" s="18" t="s">
        <v>138</v>
      </c>
      <c r="R4" s="18" t="s">
        <v>138</v>
      </c>
    </row>
    <row r="5" spans="2:18" ht="11" thickBot="1" x14ac:dyDescent="0.3">
      <c r="B5" s="22" t="s">
        <v>4</v>
      </c>
      <c r="D5" s="22" t="s">
        <v>57</v>
      </c>
      <c r="I5" s="17" t="s">
        <v>35</v>
      </c>
      <c r="J5" s="19" t="s">
        <v>65</v>
      </c>
      <c r="K5" s="19" t="str">
        <f>J5</f>
        <v>N/A</v>
      </c>
      <c r="L5" s="19" t="str">
        <f>K5</f>
        <v>N/A</v>
      </c>
      <c r="M5" s="19" t="str">
        <f>L5</f>
        <v>N/A</v>
      </c>
      <c r="N5" s="19" t="str">
        <f>M5</f>
        <v>N/A</v>
      </c>
      <c r="O5" s="98">
        <v>3.23</v>
      </c>
      <c r="P5" s="98">
        <v>3.23</v>
      </c>
      <c r="Q5" s="98">
        <v>3.23</v>
      </c>
      <c r="R5" s="98">
        <v>3.23</v>
      </c>
    </row>
    <row r="6" spans="2:18" x14ac:dyDescent="0.25">
      <c r="B6" s="22" t="s">
        <v>5</v>
      </c>
      <c r="D6" s="22" t="s">
        <v>17</v>
      </c>
      <c r="F6" s="158" t="s">
        <v>39</v>
      </c>
      <c r="G6" s="159"/>
      <c r="I6" s="17" t="s">
        <v>36</v>
      </c>
      <c r="J6" s="19" t="s">
        <v>178</v>
      </c>
      <c r="K6" s="19" t="s">
        <v>178</v>
      </c>
      <c r="L6" s="19" t="s">
        <v>178</v>
      </c>
      <c r="M6" s="19" t="s">
        <v>178</v>
      </c>
      <c r="N6" s="19" t="s">
        <v>178</v>
      </c>
      <c r="O6" s="19" t="s">
        <v>64</v>
      </c>
      <c r="P6" s="19" t="s">
        <v>65</v>
      </c>
      <c r="Q6" s="19" t="s">
        <v>65</v>
      </c>
      <c r="R6" s="19" t="s">
        <v>65</v>
      </c>
    </row>
    <row r="7" spans="2:18" ht="11" thickBot="1" x14ac:dyDescent="0.3">
      <c r="B7" s="27" t="s">
        <v>6</v>
      </c>
      <c r="D7" s="27" t="s">
        <v>20</v>
      </c>
      <c r="F7" s="23" t="s">
        <v>24</v>
      </c>
      <c r="G7" s="84">
        <v>0.36</v>
      </c>
      <c r="I7" s="17" t="s">
        <v>37</v>
      </c>
      <c r="J7" s="19" t="s">
        <v>86</v>
      </c>
      <c r="K7" s="19" t="str">
        <f t="shared" ref="K7:N8" si="0">J7</f>
        <v>1% of the overdue amount</v>
      </c>
      <c r="L7" s="19" t="str">
        <f t="shared" si="0"/>
        <v>1% of the overdue amount</v>
      </c>
      <c r="M7" s="19" t="str">
        <f t="shared" si="0"/>
        <v>1% of the overdue amount</v>
      </c>
      <c r="N7" s="19" t="str">
        <f t="shared" si="0"/>
        <v>1% of the overdue amount</v>
      </c>
      <c r="O7" s="19" t="s">
        <v>87</v>
      </c>
      <c r="P7" s="19" t="str">
        <f t="shared" ref="P7:R8" si="1">O7</f>
        <v>0.25% of the Overdue amount</v>
      </c>
      <c r="Q7" s="19" t="str">
        <f t="shared" si="1"/>
        <v>0.25% of the Overdue amount</v>
      </c>
      <c r="R7" s="19" t="str">
        <f t="shared" si="1"/>
        <v>0.25% of the Overdue amount</v>
      </c>
    </row>
    <row r="8" spans="2:18" ht="11" thickBot="1" x14ac:dyDescent="0.3">
      <c r="F8" s="25" t="s">
        <v>23</v>
      </c>
      <c r="G8" s="85">
        <v>0.3</v>
      </c>
      <c r="I8" s="17" t="s">
        <v>38</v>
      </c>
      <c r="J8" s="19" t="s">
        <v>64</v>
      </c>
      <c r="K8" s="19" t="str">
        <f t="shared" si="0"/>
        <v> N/A</v>
      </c>
      <c r="L8" s="19" t="str">
        <f t="shared" si="0"/>
        <v> N/A</v>
      </c>
      <c r="M8" s="19" t="str">
        <f t="shared" si="0"/>
        <v> N/A</v>
      </c>
      <c r="N8" s="19" t="str">
        <f t="shared" si="0"/>
        <v> N/A</v>
      </c>
      <c r="O8" s="37" t="s">
        <v>139</v>
      </c>
      <c r="P8" s="19" t="str">
        <f t="shared" si="1"/>
        <v>$10.75</v>
      </c>
      <c r="Q8" s="19" t="str">
        <f t="shared" si="1"/>
        <v>$10.75</v>
      </c>
      <c r="R8" s="19" t="str">
        <f t="shared" si="1"/>
        <v>$10.75</v>
      </c>
    </row>
    <row r="9" spans="2:18" x14ac:dyDescent="0.25">
      <c r="I9" s="17" t="s">
        <v>59</v>
      </c>
      <c r="J9" s="19" t="s">
        <v>64</v>
      </c>
      <c r="K9" s="19" t="s">
        <v>64</v>
      </c>
      <c r="L9" s="19" t="s">
        <v>64</v>
      </c>
      <c r="M9" s="19" t="s">
        <v>64</v>
      </c>
      <c r="N9" s="19" t="s">
        <v>64</v>
      </c>
      <c r="O9" s="19" t="s">
        <v>64</v>
      </c>
      <c r="P9" s="19" t="s">
        <v>64</v>
      </c>
      <c r="Q9" s="19" t="s">
        <v>64</v>
      </c>
      <c r="R9" s="19" t="s">
        <v>64</v>
      </c>
    </row>
  </sheetData>
  <sheetProtection algorithmName="SHA-512" hashValue="v57MNUBWDdXzFIWIjWX5DWWXjMV3fHxapd+0irAHUpKVnAOJxMFenwC1e6bSwaFnpwdHgBIO1PzBT28tJSMDhA==" saltValue="Mj0eo7X2IGhpZ7c/ZnFaUA==" spinCount="100000" sheet="1" objects="1" scenarios="1"/>
  <mergeCells count="2">
    <mergeCell ref="F2:G2"/>
    <mergeCell ref="F6:G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757e98-2b43-486c-8ee7-8b03e7fccc8c"/>
    <_activity xmlns="5b5e3a6d-9b64-4dc9-9a3d-95de989709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f436eb5e-c63d-4189-9248-e6e0fddb7cf9"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8066A8EB5952094EABA097A7853EB89A" ma:contentTypeVersion="18" ma:contentTypeDescription="Create a new document." ma:contentTypeScope="" ma:versionID="4beae3cfbd68497e1b15767992784ed4">
  <xsd:schema xmlns:xsd="http://www.w3.org/2001/XMLSchema" xmlns:xs="http://www.w3.org/2001/XMLSchema" xmlns:p="http://schemas.microsoft.com/office/2006/metadata/properties" xmlns:ns3="95757e98-2b43-486c-8ee7-8b03e7fccc8c" xmlns:ns4="0401af62-1555-44b5-91ad-b76ccbeb1e7e" xmlns:ns5="5b5e3a6d-9b64-4dc9-9a3d-95de98970994" targetNamespace="http://schemas.microsoft.com/office/2006/metadata/properties" ma:root="true" ma:fieldsID="de18dd04b7bc0e036e9d6d27e721d3cb" ns3:_="" ns4:_="" ns5:_="">
    <xsd:import namespace="95757e98-2b43-486c-8ee7-8b03e7fccc8c"/>
    <xsd:import namespace="0401af62-1555-44b5-91ad-b76ccbeb1e7e"/>
    <xsd:import namespace="5b5e3a6d-9b64-4dc9-9a3d-95de98970994"/>
    <xsd:element name="properties">
      <xsd:complexType>
        <xsd:sequence>
          <xsd:element name="documentManagement">
            <xsd:complexType>
              <xsd:all>
                <xsd:element ref="ns3:TaxCatchAll" minOccurs="0"/>
                <xsd:element ref="ns3:TaxCatchAllLabel" minOccurs="0"/>
                <xsd:element ref="ns4:SharedWithUsers" minOccurs="0"/>
                <xsd:element ref="ns4:SharedWithDetails" minOccurs="0"/>
                <xsd:element ref="ns4:SharingHintHash"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_activity" minOccurs="0"/>
                <xsd:element ref="ns5:MediaServiceDateTaken"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57e98-2b43-486c-8ee7-8b03e7fccc8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32c0b19-4415-4565-8de1-082bc7244009}" ma:internalName="TaxCatchAll" ma:showField="CatchAllData" ma:web="0401af62-1555-44b5-91ad-b76ccbeb1e7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32c0b19-4415-4565-8de1-082bc7244009}" ma:internalName="TaxCatchAllLabel" ma:readOnly="true" ma:showField="CatchAllDataLabel" ma:web="0401af62-1555-44b5-91ad-b76ccbeb1e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01af62-1555-44b5-91ad-b76ccbeb1e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e3a6d-9b64-4dc9-9a3d-95de9897099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4B6AD8-E003-4767-8C05-6D0FE1EB0279}">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5b5e3a6d-9b64-4dc9-9a3d-95de98970994"/>
    <ds:schemaRef ds:uri="0401af62-1555-44b5-91ad-b76ccbeb1e7e"/>
    <ds:schemaRef ds:uri="http://purl.org/dc/terms/"/>
    <ds:schemaRef ds:uri="95757e98-2b43-486c-8ee7-8b03e7fccc8c"/>
    <ds:schemaRef ds:uri="http://www.w3.org/XML/1998/namespace"/>
    <ds:schemaRef ds:uri="http://purl.org/dc/dcmitype/"/>
  </ds:schemaRefs>
</ds:datastoreItem>
</file>

<file path=customXml/itemProps2.xml><?xml version="1.0" encoding="utf-8"?>
<ds:datastoreItem xmlns:ds="http://schemas.openxmlformats.org/officeDocument/2006/customXml" ds:itemID="{036DE84E-7AD0-417D-A1C6-D738CFDDFE41}">
  <ds:schemaRefs>
    <ds:schemaRef ds:uri="http://schemas.microsoft.com/sharepoint/v3/contenttype/forms"/>
  </ds:schemaRefs>
</ds:datastoreItem>
</file>

<file path=customXml/itemProps3.xml><?xml version="1.0" encoding="utf-8"?>
<ds:datastoreItem xmlns:ds="http://schemas.openxmlformats.org/officeDocument/2006/customXml" ds:itemID="{EB2A9A1C-781A-49D4-91FA-4AFCA99E35A3}">
  <ds:schemaRefs>
    <ds:schemaRef ds:uri="Microsoft.SharePoint.Taxonomy.ContentTypeSync"/>
  </ds:schemaRefs>
</ds:datastoreItem>
</file>

<file path=customXml/itemProps4.xml><?xml version="1.0" encoding="utf-8"?>
<ds:datastoreItem xmlns:ds="http://schemas.openxmlformats.org/officeDocument/2006/customXml" ds:itemID="{4A2F022F-1D3C-4E78-A1F3-0F26D1453A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57e98-2b43-486c-8ee7-8b03e7fccc8c"/>
    <ds:schemaRef ds:uri="0401af62-1555-44b5-91ad-b76ccbeb1e7e"/>
    <ds:schemaRef ds:uri="5b5e3a6d-9b64-4dc9-9a3d-95de98970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Decision Summary RLOS</vt:lpstr>
      <vt:lpstr>Input</vt:lpstr>
      <vt:lpstr>Facts Statement</vt:lpstr>
      <vt:lpstr>Offer Letter - Unsecured</vt:lpstr>
      <vt:lpstr>Feeds</vt:lpstr>
      <vt:lpstr>Card_Type</vt:lpstr>
      <vt:lpstr>MPR</vt:lpstr>
      <vt:lpstr>Input!Print_Area</vt:lpstr>
      <vt:lpstr>'Offer Letter - Unsecured'!Print_Area</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2026-06-11T08:31:08Z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7a3850-2850-457c-8efb-fdd5fa4d27d3_Enabled">
    <vt:lpwstr>True</vt:lpwstr>
  </property>
  <property fmtid="{D5CDD505-2E9C-101B-9397-08002B2CF9AE}" pid="3" name="MSIP_Label_027a3850-2850-457c-8efb-fdd5fa4d27d3_SiteId">
    <vt:lpwstr>7369e6ec-faa6-42fa-bc0e-4f332da5b1db</vt:lpwstr>
  </property>
  <property fmtid="{D5CDD505-2E9C-101B-9397-08002B2CF9AE}" pid="4" name="MSIP_Label_027a3850-2850-457c-8efb-fdd5fa4d27d3_Owner">
    <vt:lpwstr>Adetoro.Adesola@stanbicibtc.com</vt:lpwstr>
  </property>
  <property fmtid="{D5CDD505-2E9C-101B-9397-08002B2CF9AE}" pid="5" name="MSIP_Label_027a3850-2850-457c-8efb-fdd5fa4d27d3_SetDate">
    <vt:lpwstr>2019-11-12T10:24:15.6205545Z</vt:lpwstr>
  </property>
  <property fmtid="{D5CDD505-2E9C-101B-9397-08002B2CF9AE}" pid="6" name="MSIP_Label_027a3850-2850-457c-8efb-fdd5fa4d27d3_Name">
    <vt:lpwstr>General (No Protection)</vt:lpwstr>
  </property>
  <property fmtid="{D5CDD505-2E9C-101B-9397-08002B2CF9AE}" pid="7" name="MSIP_Label_027a3850-2850-457c-8efb-fdd5fa4d27d3_Application">
    <vt:lpwstr>Microsoft Azure Information Protection</vt:lpwstr>
  </property>
  <property fmtid="{D5CDD505-2E9C-101B-9397-08002B2CF9AE}" pid="8" name="MSIP_Label_027a3850-2850-457c-8efb-fdd5fa4d27d3_ActionId">
    <vt:lpwstr>7df4fceb-49cb-440b-9d05-8435476b0942</vt:lpwstr>
  </property>
  <property fmtid="{D5CDD505-2E9C-101B-9397-08002B2CF9AE}" pid="9" name="MSIP_Label_027a3850-2850-457c-8efb-fdd5fa4d27d3_Extended_MSFT_Method">
    <vt:lpwstr>Automatic</vt:lpwstr>
  </property>
  <property fmtid="{D5CDD505-2E9C-101B-9397-08002B2CF9AE}" pid="10" name="Sensitivity">
    <vt:lpwstr>General (No Protection)</vt:lpwstr>
  </property>
  <property fmtid="{D5CDD505-2E9C-101B-9397-08002B2CF9AE}" pid="11" name="ContentTypeId">
    <vt:lpwstr>0x0101008066A8EB5952094EABA097A7853EB89A</vt:lpwstr>
  </property>
</Properties>
</file>