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4ABCFADE-18FF-4B82-B8C7-C7EB2975AF27}" xr6:coauthVersionLast="47" xr6:coauthVersionMax="47" xr10:uidLastSave="{00000000-0000-0000-0000-000000000000}"/>
  <bookViews>
    <workbookView xWindow="-38520" yWindow="-120" windowWidth="38640" windowHeight="21120" xr2:uid="{59EF5068-5238-48C2-878E-F16A87911898}"/>
  </bookViews>
  <sheets>
    <sheet name="Current Rate" sheetId="1" r:id="rId1"/>
    <sheet name="Card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0" i="2" l="1"/>
  <c r="C149" i="2"/>
  <c r="C148" i="2"/>
  <c r="C147" i="2"/>
  <c r="D147" i="2" s="1"/>
  <c r="E147" i="2" s="1"/>
  <c r="C146" i="2"/>
  <c r="D146" i="2" s="1"/>
  <c r="E146" i="2" s="1"/>
  <c r="F146" i="2" s="1"/>
  <c r="C145" i="2"/>
  <c r="C144" i="2"/>
  <c r="D144" i="2" s="1"/>
  <c r="C143" i="2"/>
  <c r="E142" i="2"/>
  <c r="F142" i="2" s="1"/>
  <c r="D142" i="2"/>
  <c r="C142" i="2"/>
  <c r="C141" i="2"/>
  <c r="E140" i="2"/>
  <c r="H140" i="2" s="1"/>
  <c r="I140" i="2" s="1"/>
  <c r="C140" i="2"/>
  <c r="D140" i="2" s="1"/>
  <c r="C139" i="2"/>
  <c r="D139" i="2" s="1"/>
  <c r="E139" i="2" s="1"/>
  <c r="D138" i="2"/>
  <c r="C138" i="2"/>
  <c r="C137" i="2"/>
  <c r="D137" i="2" s="1"/>
  <c r="C136" i="2"/>
  <c r="C135" i="2"/>
  <c r="C134" i="2"/>
  <c r="C133" i="2"/>
  <c r="D133" i="2" s="1"/>
  <c r="C132" i="2"/>
  <c r="D132" i="2" s="1"/>
  <c r="E132" i="2" s="1"/>
  <c r="C131" i="2"/>
  <c r="D130" i="2"/>
  <c r="E130" i="2" s="1"/>
  <c r="C130" i="2"/>
  <c r="C129" i="2"/>
  <c r="D128" i="2"/>
  <c r="C128" i="2"/>
  <c r="E128" i="2" s="1"/>
  <c r="C127" i="2"/>
  <c r="C126" i="2"/>
  <c r="D126" i="2" s="1"/>
  <c r="C125" i="2"/>
  <c r="D125" i="2" s="1"/>
  <c r="E125" i="2" s="1"/>
  <c r="C124" i="2"/>
  <c r="D124" i="2" s="1"/>
  <c r="C123" i="2"/>
  <c r="C122" i="2"/>
  <c r="C121" i="2"/>
  <c r="C120" i="2"/>
  <c r="C119" i="2"/>
  <c r="D119" i="2" s="1"/>
  <c r="C118" i="2"/>
  <c r="D118" i="2" s="1"/>
  <c r="E118" i="2" s="1"/>
  <c r="C117" i="2"/>
  <c r="D116" i="2"/>
  <c r="C116" i="2"/>
  <c r="E116" i="2" s="1"/>
  <c r="C115" i="2"/>
  <c r="D114" i="2"/>
  <c r="E114" i="2" s="1"/>
  <c r="C114" i="2"/>
  <c r="C113" i="2"/>
  <c r="C112" i="2"/>
  <c r="D112" i="2" s="1"/>
  <c r="C111" i="2"/>
  <c r="D111" i="2" s="1"/>
  <c r="E111" i="2" s="1"/>
  <c r="D110" i="2"/>
  <c r="C110" i="2"/>
  <c r="C109" i="2"/>
  <c r="C108" i="2"/>
  <c r="C107" i="2"/>
  <c r="D107" i="2" s="1"/>
  <c r="C106" i="2"/>
  <c r="E105" i="2"/>
  <c r="H105" i="2" s="1"/>
  <c r="I105" i="2" s="1"/>
  <c r="C105" i="2"/>
  <c r="D105" i="2" s="1"/>
  <c r="C104" i="2"/>
  <c r="D104" i="2" s="1"/>
  <c r="E104" i="2" s="1"/>
  <c r="C103" i="2"/>
  <c r="D103" i="2" s="1"/>
  <c r="C102" i="2"/>
  <c r="D102" i="2" s="1"/>
  <c r="E102" i="2" s="1"/>
  <c r="C101" i="2"/>
  <c r="C100" i="2"/>
  <c r="D100" i="2" s="1"/>
  <c r="C99" i="2"/>
  <c r="C98" i="2"/>
  <c r="C97" i="2"/>
  <c r="D97" i="2" s="1"/>
  <c r="E97" i="2" s="1"/>
  <c r="H97" i="2" s="1"/>
  <c r="I97" i="2" s="1"/>
  <c r="C96" i="2"/>
  <c r="D96" i="2" s="1"/>
  <c r="C95" i="2"/>
  <c r="D95" i="2" s="1"/>
  <c r="C94" i="2"/>
  <c r="E93" i="2"/>
  <c r="F93" i="2" s="1"/>
  <c r="D93" i="2"/>
  <c r="C93" i="2"/>
  <c r="C92" i="2"/>
  <c r="E91" i="2"/>
  <c r="H91" i="2" s="1"/>
  <c r="I91" i="2" s="1"/>
  <c r="C91" i="2"/>
  <c r="D91" i="2" s="1"/>
  <c r="E90" i="2"/>
  <c r="C90" i="2"/>
  <c r="D90" i="2" s="1"/>
  <c r="C89" i="2"/>
  <c r="D89" i="2" s="1"/>
  <c r="C88" i="2"/>
  <c r="D88" i="2" s="1"/>
  <c r="C87" i="2"/>
  <c r="C86" i="2"/>
  <c r="C85" i="2"/>
  <c r="C84" i="2"/>
  <c r="D84" i="2" s="1"/>
  <c r="C83" i="2"/>
  <c r="D83" i="2" s="1"/>
  <c r="E83" i="2" s="1"/>
  <c r="C82" i="2"/>
  <c r="D81" i="2"/>
  <c r="E81" i="2" s="1"/>
  <c r="C81" i="2"/>
  <c r="C80" i="2"/>
  <c r="D79" i="2"/>
  <c r="C79" i="2"/>
  <c r="E79" i="2" s="1"/>
  <c r="C78" i="2"/>
  <c r="C77" i="2"/>
  <c r="D77" i="2" s="1"/>
  <c r="C76" i="2"/>
  <c r="D76" i="2" s="1"/>
  <c r="E76" i="2" s="1"/>
  <c r="C75" i="2"/>
  <c r="C74" i="2"/>
  <c r="C73" i="2"/>
  <c r="C72" i="2"/>
  <c r="C71" i="2"/>
  <c r="C70" i="2"/>
  <c r="D70" i="2" s="1"/>
  <c r="C69" i="2"/>
  <c r="D69" i="2" s="1"/>
  <c r="E69" i="2" s="1"/>
  <c r="C68" i="2"/>
  <c r="C67" i="2"/>
  <c r="C66" i="2"/>
  <c r="C65" i="2"/>
  <c r="C64" i="2"/>
  <c r="C63" i="2"/>
  <c r="D63" i="2" s="1"/>
  <c r="C62" i="2"/>
  <c r="D62" i="2" s="1"/>
  <c r="E62" i="2" s="1"/>
  <c r="C61" i="2"/>
  <c r="C60" i="2"/>
  <c r="C59" i="2"/>
  <c r="C58" i="2"/>
  <c r="D58" i="2" s="1"/>
  <c r="C57" i="2"/>
  <c r="E56" i="2"/>
  <c r="H56" i="2" s="1"/>
  <c r="I56" i="2" s="1"/>
  <c r="C56" i="2"/>
  <c r="D56" i="2" s="1"/>
  <c r="C55" i="2"/>
  <c r="D55" i="2" s="1"/>
  <c r="E55" i="2" s="1"/>
  <c r="C54" i="2"/>
  <c r="C53" i="2"/>
  <c r="C52" i="2"/>
  <c r="C51" i="2"/>
  <c r="D51" i="2" s="1"/>
  <c r="C50" i="2"/>
  <c r="C49" i="2"/>
  <c r="D49" i="2" s="1"/>
  <c r="H48" i="2"/>
  <c r="I48" i="2" s="1"/>
  <c r="F48" i="2"/>
  <c r="E48" i="2"/>
  <c r="C48" i="2"/>
  <c r="D48" i="2" s="1"/>
  <c r="C47" i="2"/>
  <c r="D47" i="2" s="1"/>
  <c r="C46" i="2"/>
  <c r="D46" i="2" s="1"/>
  <c r="C45" i="2"/>
  <c r="D44" i="2"/>
  <c r="E44" i="2" s="1"/>
  <c r="C44" i="2"/>
  <c r="C43" i="2"/>
  <c r="C42" i="2"/>
  <c r="D42" i="2" s="1"/>
  <c r="C41" i="2"/>
  <c r="D41" i="2" s="1"/>
  <c r="E41" i="2" s="1"/>
  <c r="D40" i="2"/>
  <c r="E40" i="2" s="1"/>
  <c r="C40" i="2"/>
  <c r="C39" i="2"/>
  <c r="C38" i="2"/>
  <c r="C37" i="2"/>
  <c r="D37" i="2" s="1"/>
  <c r="C36" i="2"/>
  <c r="C35" i="2"/>
  <c r="D35" i="2" s="1"/>
  <c r="C34" i="2"/>
  <c r="D34" i="2" s="1"/>
  <c r="E34" i="2" s="1"/>
  <c r="C33" i="2"/>
  <c r="D33" i="2" s="1"/>
  <c r="E33" i="2" s="1"/>
  <c r="C32" i="2"/>
  <c r="C31" i="2"/>
  <c r="C30" i="2"/>
  <c r="C29" i="2"/>
  <c r="C28" i="2"/>
  <c r="D28" i="2" s="1"/>
  <c r="C27" i="2"/>
  <c r="D27" i="2" s="1"/>
  <c r="E27" i="2" s="1"/>
  <c r="C26" i="2"/>
  <c r="F25" i="2"/>
  <c r="E25" i="2"/>
  <c r="H25" i="2" s="1"/>
  <c r="I25" i="2" s="1"/>
  <c r="D25" i="2"/>
  <c r="C25" i="2"/>
  <c r="C24" i="2"/>
  <c r="C23" i="2"/>
  <c r="C22" i="2"/>
  <c r="E21" i="2"/>
  <c r="H21" i="2" s="1"/>
  <c r="I21" i="2" s="1"/>
  <c r="C21" i="2"/>
  <c r="D21" i="2" s="1"/>
  <c r="C20" i="2"/>
  <c r="D20" i="2" s="1"/>
  <c r="E20" i="2" s="1"/>
  <c r="C19" i="2"/>
  <c r="D19" i="2" s="1"/>
  <c r="C18" i="2"/>
  <c r="D18" i="2" s="1"/>
  <c r="C17" i="2"/>
  <c r="C16" i="2"/>
  <c r="C15" i="2"/>
  <c r="C14" i="2"/>
  <c r="D14" i="2" s="1"/>
  <c r="C13" i="2"/>
  <c r="D13" i="2" s="1"/>
  <c r="E13" i="2" s="1"/>
  <c r="C12" i="2"/>
  <c r="D12" i="2" s="1"/>
  <c r="C11" i="2"/>
  <c r="C10" i="2"/>
  <c r="C9" i="2"/>
  <c r="C8" i="2"/>
  <c r="C7" i="2"/>
  <c r="D7" i="2" s="1"/>
  <c r="H6" i="2"/>
  <c r="I6" i="2" s="1"/>
  <c r="F6" i="2"/>
  <c r="E6" i="2"/>
  <c r="C6" i="2"/>
  <c r="D6" i="2" s="1"/>
  <c r="C5" i="2"/>
  <c r="D5" i="2" s="1"/>
  <c r="C4" i="2"/>
  <c r="C3" i="2"/>
  <c r="E2" i="2"/>
  <c r="F2" i="2" s="1"/>
  <c r="D2" i="2"/>
  <c r="C2" i="2"/>
  <c r="L1" i="2"/>
  <c r="G43" i="1"/>
  <c r="P43" i="1" s="1"/>
  <c r="G41" i="1"/>
  <c r="K41" i="1" s="1"/>
  <c r="B41" i="1" s="1"/>
  <c r="L50" i="1" s="1"/>
  <c r="P39" i="1"/>
  <c r="S39" i="1" s="1"/>
  <c r="K39" i="1"/>
  <c r="C39" i="1" s="1"/>
  <c r="G39" i="1"/>
  <c r="J39" i="1" s="1"/>
  <c r="B39" i="1" s="1"/>
  <c r="G37" i="1"/>
  <c r="X34" i="1" s="1"/>
  <c r="G35" i="1"/>
  <c r="P35" i="1" s="1"/>
  <c r="G33" i="1"/>
  <c r="X32" i="1" s="1"/>
  <c r="G31" i="1"/>
  <c r="X30" i="1" s="1"/>
  <c r="G29" i="1"/>
  <c r="X28" i="1" s="1"/>
  <c r="G27" i="1"/>
  <c r="P27" i="1" s="1"/>
  <c r="G25" i="1"/>
  <c r="X26" i="1" s="1"/>
  <c r="Y26" i="1" s="1"/>
  <c r="Y24" i="1"/>
  <c r="Y30" i="1" s="1"/>
  <c r="C23" i="1"/>
  <c r="B23" i="1"/>
  <c r="B16" i="1"/>
  <c r="H33" i="2" l="1"/>
  <c r="I33" i="2" s="1"/>
  <c r="F33" i="2"/>
  <c r="F81" i="2"/>
  <c r="H81" i="2"/>
  <c r="I81" i="2" s="1"/>
  <c r="H69" i="2"/>
  <c r="I69" i="2" s="1"/>
  <c r="F69" i="2"/>
  <c r="H130" i="2"/>
  <c r="I130" i="2" s="1"/>
  <c r="F130" i="2"/>
  <c r="F118" i="2"/>
  <c r="H118" i="2"/>
  <c r="I118" i="2" s="1"/>
  <c r="H40" i="2"/>
  <c r="I40" i="2" s="1"/>
  <c r="F40" i="2"/>
  <c r="H41" i="2"/>
  <c r="I41" i="2" s="1"/>
  <c r="F41" i="2"/>
  <c r="F102" i="2"/>
  <c r="H102" i="2"/>
  <c r="I102" i="2" s="1"/>
  <c r="F114" i="2"/>
  <c r="H114" i="2"/>
  <c r="I114" i="2" s="1"/>
  <c r="F44" i="2"/>
  <c r="H44" i="2"/>
  <c r="I44" i="2" s="1"/>
  <c r="F139" i="2"/>
  <c r="H139" i="2"/>
  <c r="I139" i="2" s="1"/>
  <c r="E26" i="2"/>
  <c r="H62" i="2"/>
  <c r="I62" i="2" s="1"/>
  <c r="F62" i="2"/>
  <c r="F128" i="2"/>
  <c r="H128" i="2"/>
  <c r="I128" i="2" s="1"/>
  <c r="E121" i="2"/>
  <c r="E49" i="2"/>
  <c r="D65" i="2"/>
  <c r="E65" i="2" s="1"/>
  <c r="E73" i="2"/>
  <c r="F97" i="2"/>
  <c r="F105" i="2"/>
  <c r="E138" i="2"/>
  <c r="E89" i="2"/>
  <c r="F90" i="2"/>
  <c r="H90" i="2"/>
  <c r="I90" i="2" s="1"/>
  <c r="D10" i="2"/>
  <c r="E10" i="2" s="1"/>
  <c r="E37" i="2"/>
  <c r="E52" i="2"/>
  <c r="E60" i="2"/>
  <c r="H83" i="2"/>
  <c r="I83" i="2" s="1"/>
  <c r="F83" i="2"/>
  <c r="D45" i="2"/>
  <c r="E45" i="2" s="1"/>
  <c r="D53" i="2"/>
  <c r="E53" i="2" s="1"/>
  <c r="E109" i="2"/>
  <c r="H125" i="2"/>
  <c r="I125" i="2" s="1"/>
  <c r="F125" i="2"/>
  <c r="H147" i="2"/>
  <c r="I147" i="2" s="1"/>
  <c r="F147" i="2"/>
  <c r="F111" i="2"/>
  <c r="H111" i="2"/>
  <c r="I111" i="2" s="1"/>
  <c r="D135" i="2"/>
  <c r="E135" i="2" s="1"/>
  <c r="F56" i="2"/>
  <c r="E74" i="2"/>
  <c r="D74" i="2"/>
  <c r="E106" i="2"/>
  <c r="E23" i="2"/>
  <c r="D30" i="2"/>
  <c r="E30" i="2" s="1"/>
  <c r="E82" i="2"/>
  <c r="D123" i="2"/>
  <c r="E123" i="2" s="1"/>
  <c r="H146" i="2"/>
  <c r="I146" i="2" s="1"/>
  <c r="D4" i="2"/>
  <c r="E4" i="2" s="1"/>
  <c r="D11" i="2"/>
  <c r="E11" i="2" s="1"/>
  <c r="E18" i="2"/>
  <c r="E77" i="2"/>
  <c r="E101" i="2"/>
  <c r="F132" i="2"/>
  <c r="H132" i="2"/>
  <c r="I132" i="2" s="1"/>
  <c r="D86" i="2"/>
  <c r="E86" i="2" s="1"/>
  <c r="D26" i="2"/>
  <c r="H142" i="2"/>
  <c r="I142" i="2" s="1"/>
  <c r="F21" i="2"/>
  <c r="E7" i="2"/>
  <c r="E57" i="2"/>
  <c r="H2" i="2"/>
  <c r="I2" i="2" s="1"/>
  <c r="H76" i="2"/>
  <c r="I76" i="2" s="1"/>
  <c r="F76" i="2"/>
  <c r="D98" i="2"/>
  <c r="E98" i="2"/>
  <c r="E3" i="2"/>
  <c r="D3" i="2"/>
  <c r="F116" i="2"/>
  <c r="H116" i="2"/>
  <c r="I116" i="2" s="1"/>
  <c r="F20" i="2"/>
  <c r="H20" i="2"/>
  <c r="I20" i="2" s="1"/>
  <c r="F55" i="2"/>
  <c r="H55" i="2"/>
  <c r="I55" i="2" s="1"/>
  <c r="F79" i="2"/>
  <c r="H79" i="2"/>
  <c r="I79" i="2" s="1"/>
  <c r="H34" i="2"/>
  <c r="I34" i="2" s="1"/>
  <c r="F34" i="2"/>
  <c r="E14" i="2"/>
  <c r="H27" i="2"/>
  <c r="I27" i="2" s="1"/>
  <c r="F27" i="2"/>
  <c r="F104" i="2"/>
  <c r="H104" i="2"/>
  <c r="I104" i="2" s="1"/>
  <c r="E67" i="2"/>
  <c r="H13" i="2"/>
  <c r="I13" i="2" s="1"/>
  <c r="F13" i="2"/>
  <c r="D61" i="2"/>
  <c r="E61" i="2" s="1"/>
  <c r="H93" i="2"/>
  <c r="I93" i="2" s="1"/>
  <c r="E110" i="2"/>
  <c r="E126" i="2"/>
  <c r="E134" i="2"/>
  <c r="E131" i="2"/>
  <c r="E99" i="2"/>
  <c r="E119" i="2"/>
  <c r="E46" i="2"/>
  <c r="D54" i="2"/>
  <c r="E54" i="2" s="1"/>
  <c r="E58" i="2"/>
  <c r="E95" i="2"/>
  <c r="E107" i="2"/>
  <c r="E144" i="2"/>
  <c r="E94" i="2"/>
  <c r="E103" i="2"/>
  <c r="E115" i="2"/>
  <c r="D23" i="2"/>
  <c r="E42" i="2"/>
  <c r="D67" i="2"/>
  <c r="E120" i="2"/>
  <c r="E31" i="2"/>
  <c r="D31" i="2"/>
  <c r="E145" i="2"/>
  <c r="E5" i="2"/>
  <c r="D9" i="2"/>
  <c r="E9" i="2" s="1"/>
  <c r="D32" i="2"/>
  <c r="E32" i="2" s="1"/>
  <c r="E51" i="2"/>
  <c r="E88" i="2"/>
  <c r="E100" i="2"/>
  <c r="E137" i="2"/>
  <c r="D145" i="2"/>
  <c r="D82" i="2"/>
  <c r="E50" i="2"/>
  <c r="E66" i="2"/>
  <c r="E19" i="2"/>
  <c r="E87" i="2"/>
  <c r="E12" i="2"/>
  <c r="D16" i="2"/>
  <c r="E16" i="2" s="1"/>
  <c r="F140" i="2"/>
  <c r="E47" i="2"/>
  <c r="E92" i="2"/>
  <c r="D24" i="2"/>
  <c r="E24" i="2" s="1"/>
  <c r="E28" i="2"/>
  <c r="D60" i="2"/>
  <c r="D72" i="2"/>
  <c r="E72" i="2" s="1"/>
  <c r="E80" i="2"/>
  <c r="E84" i="2"/>
  <c r="D109" i="2"/>
  <c r="D121" i="2"/>
  <c r="E133" i="2"/>
  <c r="D131" i="2"/>
  <c r="E70" i="2"/>
  <c r="D38" i="2"/>
  <c r="E38" i="2" s="1"/>
  <c r="E124" i="2"/>
  <c r="D39" i="2"/>
  <c r="E39" i="2" s="1"/>
  <c r="D75" i="2"/>
  <c r="E75" i="2" s="1"/>
  <c r="F91" i="2"/>
  <c r="E35" i="2"/>
  <c r="E63" i="2"/>
  <c r="E96" i="2"/>
  <c r="E112" i="2"/>
  <c r="D149" i="2"/>
  <c r="E149" i="2" s="1"/>
  <c r="D17" i="2"/>
  <c r="E17" i="2" s="1"/>
  <c r="E36" i="2"/>
  <c r="D68" i="2"/>
  <c r="E68" i="2" s="1"/>
  <c r="D117" i="2"/>
  <c r="E117" i="2" s="1"/>
  <c r="D52" i="2"/>
  <c r="D59" i="2"/>
  <c r="E59" i="2" s="1"/>
  <c r="D66" i="2"/>
  <c r="D73" i="2"/>
  <c r="D80" i="2"/>
  <c r="D87" i="2"/>
  <c r="D94" i="2"/>
  <c r="D101" i="2"/>
  <c r="D108" i="2"/>
  <c r="E108" i="2" s="1"/>
  <c r="D115" i="2"/>
  <c r="D122" i="2"/>
  <c r="E122" i="2" s="1"/>
  <c r="D129" i="2"/>
  <c r="E129" i="2" s="1"/>
  <c r="D136" i="2"/>
  <c r="E136" i="2" s="1"/>
  <c r="D143" i="2"/>
  <c r="E143" i="2" s="1"/>
  <c r="D150" i="2"/>
  <c r="E150" i="2" s="1"/>
  <c r="D8" i="2"/>
  <c r="E8" i="2" s="1"/>
  <c r="D15" i="2"/>
  <c r="E15" i="2" s="1"/>
  <c r="D22" i="2"/>
  <c r="E22" i="2" s="1"/>
  <c r="D29" i="2"/>
  <c r="E29" i="2" s="1"/>
  <c r="D36" i="2"/>
  <c r="D43" i="2"/>
  <c r="E43" i="2" s="1"/>
  <c r="D50" i="2"/>
  <c r="D57" i="2"/>
  <c r="D64" i="2"/>
  <c r="E64" i="2" s="1"/>
  <c r="D71" i="2"/>
  <c r="E71" i="2" s="1"/>
  <c r="D78" i="2"/>
  <c r="E78" i="2" s="1"/>
  <c r="D85" i="2"/>
  <c r="E85" i="2" s="1"/>
  <c r="D92" i="2"/>
  <c r="D99" i="2"/>
  <c r="D106" i="2"/>
  <c r="D113" i="2"/>
  <c r="E113" i="2" s="1"/>
  <c r="D120" i="2"/>
  <c r="D127" i="2"/>
  <c r="E127" i="2" s="1"/>
  <c r="D134" i="2"/>
  <c r="D141" i="2"/>
  <c r="E141" i="2" s="1"/>
  <c r="D148" i="2"/>
  <c r="E148" i="2" s="1"/>
  <c r="B37" i="1"/>
  <c r="T43" i="1"/>
  <c r="S43" i="1"/>
  <c r="Q43" i="1"/>
  <c r="S27" i="1"/>
  <c r="Q27" i="1"/>
  <c r="T27" i="1" s="1"/>
  <c r="T35" i="1"/>
  <c r="S35" i="1"/>
  <c r="Q35" i="1"/>
  <c r="P37" i="1"/>
  <c r="J43" i="1"/>
  <c r="C43" i="1" s="1"/>
  <c r="H25" i="1"/>
  <c r="H27" i="1"/>
  <c r="K27" i="1" s="1"/>
  <c r="B27" i="1" s="1"/>
  <c r="L52" i="1" s="1"/>
  <c r="H29" i="1"/>
  <c r="H31" i="1"/>
  <c r="H33" i="1"/>
  <c r="K33" i="1" s="1"/>
  <c r="B33" i="1" s="1"/>
  <c r="L51" i="1" s="1"/>
  <c r="H35" i="1"/>
  <c r="K43" i="1"/>
  <c r="B43" i="1" s="1"/>
  <c r="Y28" i="1"/>
  <c r="AA24" i="1"/>
  <c r="H37" i="1"/>
  <c r="Q39" i="1"/>
  <c r="J37" i="1"/>
  <c r="C37" i="1" s="1"/>
  <c r="K37" i="1"/>
  <c r="H43" i="1"/>
  <c r="J25" i="1"/>
  <c r="B25" i="1" s="1"/>
  <c r="J27" i="1"/>
  <c r="C27" i="1" s="1"/>
  <c r="J29" i="1"/>
  <c r="B29" i="1" s="1"/>
  <c r="J33" i="1"/>
  <c r="C33" i="1" s="1"/>
  <c r="J35" i="1"/>
  <c r="C35" i="1" s="1"/>
  <c r="K25" i="1"/>
  <c r="C25" i="1" s="1"/>
  <c r="L48" i="1" s="1"/>
  <c r="K29" i="1"/>
  <c r="C29" i="1" s="1"/>
  <c r="L49" i="1" s="1"/>
  <c r="K31" i="1"/>
  <c r="B31" i="1" s="1"/>
  <c r="K35" i="1"/>
  <c r="B35" i="1" s="1"/>
  <c r="H41" i="1"/>
  <c r="P25" i="1"/>
  <c r="P31" i="1"/>
  <c r="J41" i="1"/>
  <c r="C41" i="1" s="1"/>
  <c r="P41" i="1"/>
  <c r="Y32" i="1"/>
  <c r="Y34" i="1"/>
  <c r="T39" i="1"/>
  <c r="P33" i="1"/>
  <c r="H39" i="1"/>
  <c r="J31" i="1"/>
  <c r="C31" i="1" s="1"/>
  <c r="P29" i="1"/>
  <c r="H150" i="2" l="1"/>
  <c r="I150" i="2" s="1"/>
  <c r="F150" i="2"/>
  <c r="F16" i="2"/>
  <c r="H16" i="2"/>
  <c r="I16" i="2" s="1"/>
  <c r="F135" i="2"/>
  <c r="H135" i="2"/>
  <c r="I135" i="2" s="1"/>
  <c r="H10" i="2"/>
  <c r="I10" i="2" s="1"/>
  <c r="F10" i="2"/>
  <c r="F11" i="2"/>
  <c r="H11" i="2"/>
  <c r="I11" i="2" s="1"/>
  <c r="F148" i="2"/>
  <c r="H148" i="2"/>
  <c r="I148" i="2" s="1"/>
  <c r="H4" i="2"/>
  <c r="I4" i="2" s="1"/>
  <c r="F4" i="2"/>
  <c r="H38" i="2"/>
  <c r="I38" i="2" s="1"/>
  <c r="F38" i="2"/>
  <c r="H143" i="2"/>
  <c r="I143" i="2" s="1"/>
  <c r="F143" i="2"/>
  <c r="H68" i="2"/>
  <c r="I68" i="2" s="1"/>
  <c r="F68" i="2"/>
  <c r="H129" i="2"/>
  <c r="I129" i="2" s="1"/>
  <c r="F129" i="2"/>
  <c r="F29" i="2"/>
  <c r="H29" i="2"/>
  <c r="I29" i="2" s="1"/>
  <c r="F9" i="2"/>
  <c r="H9" i="2"/>
  <c r="I9" i="2" s="1"/>
  <c r="F85" i="2"/>
  <c r="H85" i="2"/>
  <c r="I85" i="2" s="1"/>
  <c r="H122" i="2"/>
  <c r="I122" i="2" s="1"/>
  <c r="F122" i="2"/>
  <c r="F64" i="2"/>
  <c r="H64" i="2"/>
  <c r="I64" i="2" s="1"/>
  <c r="F72" i="2"/>
  <c r="H72" i="2"/>
  <c r="I72" i="2" s="1"/>
  <c r="F30" i="2"/>
  <c r="H30" i="2"/>
  <c r="I30" i="2" s="1"/>
  <c r="H136" i="2"/>
  <c r="I136" i="2" s="1"/>
  <c r="F136" i="2"/>
  <c r="F78" i="2"/>
  <c r="H78" i="2"/>
  <c r="I78" i="2" s="1"/>
  <c r="H17" i="2"/>
  <c r="I17" i="2" s="1"/>
  <c r="F17" i="2"/>
  <c r="F149" i="2"/>
  <c r="H149" i="2"/>
  <c r="I149" i="2" s="1"/>
  <c r="H108" i="2"/>
  <c r="I108" i="2" s="1"/>
  <c r="F108" i="2"/>
  <c r="F141" i="2"/>
  <c r="H141" i="2"/>
  <c r="I141" i="2" s="1"/>
  <c r="F123" i="2"/>
  <c r="H123" i="2"/>
  <c r="I123" i="2" s="1"/>
  <c r="F127" i="2"/>
  <c r="H127" i="2"/>
  <c r="I127" i="2" s="1"/>
  <c r="F65" i="2"/>
  <c r="H65" i="2"/>
  <c r="I65" i="2" s="1"/>
  <c r="F86" i="2"/>
  <c r="H86" i="2"/>
  <c r="I86" i="2" s="1"/>
  <c r="H117" i="2"/>
  <c r="I117" i="2" s="1"/>
  <c r="F117" i="2"/>
  <c r="H54" i="2"/>
  <c r="I54" i="2" s="1"/>
  <c r="F54" i="2"/>
  <c r="F71" i="2"/>
  <c r="H71" i="2"/>
  <c r="I71" i="2" s="1"/>
  <c r="F43" i="2"/>
  <c r="H43" i="2"/>
  <c r="I43" i="2" s="1"/>
  <c r="F22" i="2"/>
  <c r="H22" i="2"/>
  <c r="I22" i="2" s="1"/>
  <c r="H75" i="2"/>
  <c r="I75" i="2" s="1"/>
  <c r="F75" i="2"/>
  <c r="H24" i="2"/>
  <c r="I24" i="2" s="1"/>
  <c r="F24" i="2"/>
  <c r="H61" i="2"/>
  <c r="I61" i="2" s="1"/>
  <c r="F61" i="2"/>
  <c r="H53" i="2"/>
  <c r="I53" i="2" s="1"/>
  <c r="F53" i="2"/>
  <c r="F113" i="2"/>
  <c r="H113" i="2"/>
  <c r="I113" i="2" s="1"/>
  <c r="F15" i="2"/>
  <c r="H15" i="2"/>
  <c r="I15" i="2" s="1"/>
  <c r="H39" i="2"/>
  <c r="I39" i="2" s="1"/>
  <c r="F39" i="2"/>
  <c r="H45" i="2"/>
  <c r="I45" i="2" s="1"/>
  <c r="F45" i="2"/>
  <c r="F8" i="2"/>
  <c r="H8" i="2"/>
  <c r="I8" i="2" s="1"/>
  <c r="H59" i="2"/>
  <c r="I59" i="2" s="1"/>
  <c r="F59" i="2"/>
  <c r="F32" i="2"/>
  <c r="H32" i="2"/>
  <c r="I32" i="2" s="1"/>
  <c r="H115" i="2"/>
  <c r="I115" i="2" s="1"/>
  <c r="F115" i="2"/>
  <c r="H3" i="2"/>
  <c r="I3" i="2" s="1"/>
  <c r="F3" i="2"/>
  <c r="F134" i="2"/>
  <c r="H134" i="2"/>
  <c r="I134" i="2" s="1"/>
  <c r="H26" i="2"/>
  <c r="I26" i="2" s="1"/>
  <c r="F26" i="2"/>
  <c r="H87" i="2"/>
  <c r="I87" i="2" s="1"/>
  <c r="F87" i="2"/>
  <c r="H5" i="2"/>
  <c r="I5" i="2" s="1"/>
  <c r="F5" i="2"/>
  <c r="H144" i="2"/>
  <c r="I144" i="2" s="1"/>
  <c r="F144" i="2"/>
  <c r="H110" i="2"/>
  <c r="I110" i="2" s="1"/>
  <c r="F110" i="2"/>
  <c r="F23" i="2"/>
  <c r="H23" i="2"/>
  <c r="I23" i="2" s="1"/>
  <c r="H138" i="2"/>
  <c r="I138" i="2" s="1"/>
  <c r="F138" i="2"/>
  <c r="H145" i="2"/>
  <c r="I145" i="2" s="1"/>
  <c r="F145" i="2"/>
  <c r="F107" i="2"/>
  <c r="H107" i="2"/>
  <c r="I107" i="2" s="1"/>
  <c r="H77" i="2"/>
  <c r="I77" i="2" s="1"/>
  <c r="F77" i="2"/>
  <c r="F106" i="2"/>
  <c r="H106" i="2"/>
  <c r="I106" i="2" s="1"/>
  <c r="H70" i="2"/>
  <c r="I70" i="2" s="1"/>
  <c r="F70" i="2"/>
  <c r="H19" i="2"/>
  <c r="I19" i="2" s="1"/>
  <c r="F19" i="2"/>
  <c r="H95" i="2"/>
  <c r="I95" i="2" s="1"/>
  <c r="F95" i="2"/>
  <c r="H84" i="2"/>
  <c r="I84" i="2" s="1"/>
  <c r="F84" i="2"/>
  <c r="H131" i="2"/>
  <c r="I131" i="2" s="1"/>
  <c r="F131" i="2"/>
  <c r="H103" i="2"/>
  <c r="I103" i="2" s="1"/>
  <c r="F103" i="2"/>
  <c r="H14" i="2"/>
  <c r="I14" i="2" s="1"/>
  <c r="F14" i="2"/>
  <c r="H98" i="2"/>
  <c r="I98" i="2" s="1"/>
  <c r="F98" i="2"/>
  <c r="F36" i="2"/>
  <c r="H36" i="2"/>
  <c r="I36" i="2" s="1"/>
  <c r="H31" i="2"/>
  <c r="I31" i="2" s="1"/>
  <c r="F31" i="2"/>
  <c r="F58" i="2"/>
  <c r="H58" i="2"/>
  <c r="I58" i="2" s="1"/>
  <c r="F50" i="2"/>
  <c r="H50" i="2"/>
  <c r="I50" i="2" s="1"/>
  <c r="F57" i="2"/>
  <c r="H57" i="2"/>
  <c r="I57" i="2" s="1"/>
  <c r="H18" i="2"/>
  <c r="I18" i="2" s="1"/>
  <c r="F18" i="2"/>
  <c r="H60" i="2"/>
  <c r="I60" i="2" s="1"/>
  <c r="F60" i="2"/>
  <c r="H63" i="2"/>
  <c r="I63" i="2" s="1"/>
  <c r="F63" i="2"/>
  <c r="H119" i="2"/>
  <c r="I119" i="2" s="1"/>
  <c r="F119" i="2"/>
  <c r="H52" i="2"/>
  <c r="I52" i="2" s="1"/>
  <c r="F52" i="2"/>
  <c r="H80" i="2"/>
  <c r="I80" i="2" s="1"/>
  <c r="F80" i="2"/>
  <c r="H94" i="2"/>
  <c r="I94" i="2" s="1"/>
  <c r="F94" i="2"/>
  <c r="H101" i="2"/>
  <c r="I101" i="2" s="1"/>
  <c r="F101" i="2"/>
  <c r="F28" i="2"/>
  <c r="H28" i="2"/>
  <c r="I28" i="2" s="1"/>
  <c r="H96" i="2"/>
  <c r="I96" i="2" s="1"/>
  <c r="F96" i="2"/>
  <c r="H46" i="2"/>
  <c r="I46" i="2" s="1"/>
  <c r="F46" i="2"/>
  <c r="H7" i="2"/>
  <c r="I7" i="2" s="1"/>
  <c r="F7" i="2"/>
  <c r="H49" i="2"/>
  <c r="I49" i="2" s="1"/>
  <c r="F49" i="2"/>
  <c r="F92" i="2"/>
  <c r="H92" i="2"/>
  <c r="I92" i="2" s="1"/>
  <c r="H42" i="2"/>
  <c r="I42" i="2" s="1"/>
  <c r="F42" i="2"/>
  <c r="F99" i="2"/>
  <c r="H99" i="2"/>
  <c r="I99" i="2" s="1"/>
  <c r="F37" i="2"/>
  <c r="H37" i="2"/>
  <c r="I37" i="2" s="1"/>
  <c r="F51" i="2"/>
  <c r="H51" i="2"/>
  <c r="I51" i="2" s="1"/>
  <c r="H82" i="2"/>
  <c r="I82" i="2" s="1"/>
  <c r="F82" i="2"/>
  <c r="H12" i="2"/>
  <c r="I12" i="2" s="1"/>
  <c r="F12" i="2"/>
  <c r="H109" i="2"/>
  <c r="I109" i="2" s="1"/>
  <c r="F109" i="2"/>
  <c r="H66" i="2"/>
  <c r="I66" i="2" s="1"/>
  <c r="F66" i="2"/>
  <c r="H74" i="2"/>
  <c r="I74" i="2" s="1"/>
  <c r="F74" i="2"/>
  <c r="H112" i="2"/>
  <c r="I112" i="2" s="1"/>
  <c r="F112" i="2"/>
  <c r="H133" i="2"/>
  <c r="I133" i="2" s="1"/>
  <c r="F133" i="2"/>
  <c r="F67" i="2"/>
  <c r="H67" i="2"/>
  <c r="I67" i="2" s="1"/>
  <c r="H35" i="2"/>
  <c r="I35" i="2" s="1"/>
  <c r="F35" i="2"/>
  <c r="H137" i="2"/>
  <c r="I137" i="2" s="1"/>
  <c r="F137" i="2"/>
  <c r="H47" i="2"/>
  <c r="I47" i="2" s="1"/>
  <c r="F47" i="2"/>
  <c r="F100" i="2"/>
  <c r="H100" i="2"/>
  <c r="I100" i="2" s="1"/>
  <c r="H89" i="2"/>
  <c r="I89" i="2" s="1"/>
  <c r="F89" i="2"/>
  <c r="H124" i="2"/>
  <c r="I124" i="2" s="1"/>
  <c r="F124" i="2"/>
  <c r="H126" i="2"/>
  <c r="I126" i="2" s="1"/>
  <c r="F126" i="2"/>
  <c r="H73" i="2"/>
  <c r="I73" i="2" s="1"/>
  <c r="F73" i="2"/>
  <c r="F120" i="2"/>
  <c r="H120" i="2"/>
  <c r="I120" i="2" s="1"/>
  <c r="F121" i="2"/>
  <c r="H121" i="2"/>
  <c r="I121" i="2" s="1"/>
  <c r="H88" i="2"/>
  <c r="I88" i="2" s="1"/>
  <c r="F88" i="2"/>
  <c r="S33" i="1"/>
  <c r="Q33" i="1"/>
  <c r="T33" i="1" s="1"/>
  <c r="S41" i="1"/>
  <c r="Q41" i="1"/>
  <c r="T41" i="1"/>
  <c r="T37" i="1"/>
  <c r="S37" i="1"/>
  <c r="Q37" i="1"/>
  <c r="AB24" i="1"/>
  <c r="AA34" i="1"/>
  <c r="AA30" i="1"/>
  <c r="AA32" i="1"/>
  <c r="AA28" i="1"/>
  <c r="AA26" i="1"/>
  <c r="T29" i="1"/>
  <c r="S29" i="1"/>
  <c r="Q29" i="1"/>
  <c r="T31" i="1"/>
  <c r="S31" i="1"/>
  <c r="Q31" i="1"/>
  <c r="T25" i="1"/>
  <c r="S25" i="1"/>
  <c r="Q25" i="1"/>
  <c r="AB26" i="1" l="1"/>
  <c r="AB34" i="1"/>
  <c r="AB32" i="1"/>
  <c r="AB30" i="1"/>
  <c r="AB28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<sst xmlns="http://schemas.openxmlformats.org/spreadsheetml/2006/main" count="263" uniqueCount="213">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</sst>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  <numFmt numFmtId="176" formatCode="_(* #,##0.00000000_);_(* \(#,##0.000000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  <xf numFmtId="176" fontId="23" fillId="0" borderId="0" xfId="3" applyNumberFormat="1" applyFont="1"/>
  </cellXfs>
  <cellStyles count="5">
    <cellStyle name="Comma" xfId="1" builtinId="3"/>
    <cellStyle name="Comma 2" xfId="4" xr:uid="{37FE03A5-8397-4E8A-A10D-97D2348D9F03}"/>
    <cellStyle name="Hyperlink" xfId="2" builtinId="8"/>
    <cellStyle name="Normal" xfId="0" builtinId="0"/>
    <cellStyle name="Normal 3" xfId="3" xr:uid="{D42CEB39-C198-4073-8E4C-9B031DF761E1}"/>
  </cellStyles>
  <dxfs count="4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ndardbank-my.sharepoint.com/personal/chinaza_anugwom_stanbicibtc_com/Documents/Attachments/CURRENT%20RATE%20GUIDE%20-%20October%2002%202026.xlsx" TargetMode="External"/><Relationship Id="rId1" Type="http://schemas.openxmlformats.org/officeDocument/2006/relationships/externalLinkPath" Target="https://standardbank-my.sharepoint.com/personal/chinaza_anugwom_stanbicibtc_com/Documents/Attachments/CURRENT%20RATE%20GUIDE%20-%20October%2002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263858\AppData\Local\Microsoft\Olk\Attachments\ooa-eff0ab98-751f-4e83-99fe-b3f0e4543327\c47b37963e6742defccebbf70cab06e760a2e1ad9f74509ed900edd7a5d25a02\MASTERCARD%20RATE%20FOR%20TODAY.xlsx" TargetMode="External"/><Relationship Id="rId2" Type="http://schemas.microsoft.com/office/2019/04/relationships/externalLinkLongPath" Target="https://standardbank-my.sharepoint.com/Users/A263858/AppData/Local/Microsoft/Olk/Attachments/ooa-eff0ab98-751f-4e83-99fe-b3f0e4543327/c47b37963e6742defccebbf70cab06e760a2e1ad9f74509ed900edd7a5d25a02/MASTERCARD%20RATE%20FOR%20TODAY.xlsx?6DF714AA" TargetMode="External"/><Relationship Id="rId1" Type="http://schemas.openxmlformats.org/officeDocument/2006/relationships/externalLinkPath" Target="file:///\\6DF714AA\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1320</v>
          </cell>
          <cell r="H7">
            <v>1340</v>
          </cell>
        </row>
        <row r="9">
          <cell r="G9">
            <v>1.1259999999999999</v>
          </cell>
        </row>
        <row r="10">
          <cell r="G10">
            <v>157.74</v>
          </cell>
        </row>
        <row r="11">
          <cell r="G11">
            <v>1.3210999999999999</v>
          </cell>
        </row>
        <row r="12">
          <cell r="G12">
            <v>0.82740000000000002</v>
          </cell>
        </row>
        <row r="13">
          <cell r="G13">
            <v>16.654199999999999</v>
          </cell>
        </row>
        <row r="14">
          <cell r="G14">
            <v>6.6393000000000004</v>
          </cell>
        </row>
        <row r="15">
          <cell r="G15">
            <v>1.4221999999999999</v>
          </cell>
        </row>
        <row r="16">
          <cell r="G16">
            <v>0.69399999999999995</v>
          </cell>
        </row>
        <row r="17">
          <cell r="G17">
            <v>6.7008000000000001</v>
          </cell>
        </row>
        <row r="18">
          <cell r="G18">
            <v>6.7045000000000003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1525.5499</v>
          </cell>
        </row>
        <row r="3">
          <cell r="A3">
            <v>328</v>
          </cell>
          <cell r="B3">
            <v>209.47284999999999</v>
          </cell>
        </row>
        <row r="4">
          <cell r="A4">
            <v>953</v>
          </cell>
          <cell r="B4">
            <v>106.39411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8.0950000000000006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98.310400000000001</v>
          </cell>
        </row>
        <row r="9">
          <cell r="A9">
            <v>72</v>
          </cell>
          <cell r="B9">
            <v>14.166907</v>
          </cell>
        </row>
        <row r="10">
          <cell r="A10">
            <v>368</v>
          </cell>
          <cell r="B10">
            <v>1310</v>
          </cell>
        </row>
        <row r="11">
          <cell r="A11">
            <v>764</v>
          </cell>
          <cell r="B11">
            <v>33.74</v>
          </cell>
        </row>
        <row r="12">
          <cell r="A12">
            <v>949</v>
          </cell>
          <cell r="B12">
            <v>49.2241</v>
          </cell>
        </row>
        <row r="13">
          <cell r="A13">
            <v>586</v>
          </cell>
          <cell r="B13">
            <v>277.33</v>
          </cell>
        </row>
        <row r="14">
          <cell r="A14">
            <v>702</v>
          </cell>
          <cell r="B14">
            <v>1.2826</v>
          </cell>
        </row>
        <row r="15">
          <cell r="A15">
            <v>524</v>
          </cell>
          <cell r="B15">
            <v>154.12</v>
          </cell>
        </row>
        <row r="16">
          <cell r="A16">
            <v>50</v>
          </cell>
          <cell r="B16">
            <v>123.55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12</v>
          </cell>
        </row>
        <row r="19">
          <cell r="A19">
            <v>971</v>
          </cell>
          <cell r="B19">
            <v>64.81</v>
          </cell>
        </row>
        <row r="20">
          <cell r="A20">
            <v>682</v>
          </cell>
          <cell r="B20">
            <v>3.7549000000000001</v>
          </cell>
        </row>
        <row r="21">
          <cell r="A21">
            <v>978</v>
          </cell>
          <cell r="B21">
            <v>0.89158300000000001</v>
          </cell>
        </row>
        <row r="22">
          <cell r="A22">
            <v>90</v>
          </cell>
          <cell r="B22">
            <v>7.8085959999999996</v>
          </cell>
        </row>
        <row r="23">
          <cell r="A23">
            <v>157</v>
          </cell>
          <cell r="B23">
            <v>6.7152032999999998</v>
          </cell>
        </row>
        <row r="24">
          <cell r="A24">
            <v>324</v>
          </cell>
          <cell r="B24">
            <v>8806.9439999999995</v>
          </cell>
        </row>
        <row r="25">
          <cell r="A25">
            <v>967</v>
          </cell>
          <cell r="B25">
            <v>19.650513</v>
          </cell>
        </row>
        <row r="26">
          <cell r="A26">
            <v>882</v>
          </cell>
          <cell r="B26">
            <v>2.7189679999999998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11808.76</v>
          </cell>
        </row>
        <row r="29">
          <cell r="A29">
            <v>124</v>
          </cell>
          <cell r="B29">
            <v>1.4265000000000001</v>
          </cell>
        </row>
        <row r="30">
          <cell r="A30">
            <v>996</v>
          </cell>
          <cell r="B30">
            <v>860.17523000000006</v>
          </cell>
        </row>
        <row r="31">
          <cell r="A31">
            <v>242</v>
          </cell>
          <cell r="B31">
            <v>2.2285268</v>
          </cell>
        </row>
        <row r="32">
          <cell r="A32">
            <v>934</v>
          </cell>
          <cell r="B32">
            <v>3.5049000000000001</v>
          </cell>
        </row>
        <row r="33">
          <cell r="A33">
            <v>64</v>
          </cell>
          <cell r="B33">
            <v>96.325000000000003</v>
          </cell>
        </row>
        <row r="34">
          <cell r="A34">
            <v>985</v>
          </cell>
          <cell r="B34">
            <v>3.9045999999999998</v>
          </cell>
        </row>
        <row r="35">
          <cell r="A35">
            <v>756</v>
          </cell>
          <cell r="B35">
            <v>0.83850000000000002</v>
          </cell>
        </row>
        <row r="36">
          <cell r="A36">
            <v>578</v>
          </cell>
          <cell r="B36">
            <v>9.6959</v>
          </cell>
        </row>
        <row r="37">
          <cell r="A37">
            <v>516</v>
          </cell>
          <cell r="B37">
            <v>16.747299999999999</v>
          </cell>
        </row>
        <row r="38">
          <cell r="A38">
            <v>238</v>
          </cell>
          <cell r="B38">
            <v>0.75878199999999996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7.6509999999999998</v>
          </cell>
        </row>
        <row r="41">
          <cell r="A41">
            <v>901</v>
          </cell>
          <cell r="B41">
            <v>31.973887999999999</v>
          </cell>
        </row>
        <row r="42">
          <cell r="A42">
            <v>834</v>
          </cell>
          <cell r="B42">
            <v>2660</v>
          </cell>
        </row>
        <row r="43">
          <cell r="A43">
            <v>952</v>
          </cell>
          <cell r="B43">
            <v>584</v>
          </cell>
        </row>
        <row r="44">
          <cell r="A44">
            <v>360</v>
          </cell>
          <cell r="B44">
            <v>17965</v>
          </cell>
        </row>
        <row r="45">
          <cell r="A45">
            <v>496</v>
          </cell>
          <cell r="B45">
            <v>3601.9998000000001</v>
          </cell>
        </row>
        <row r="46">
          <cell r="A46">
            <v>941</v>
          </cell>
          <cell r="B46">
            <v>104.530716</v>
          </cell>
        </row>
        <row r="47">
          <cell r="A47">
            <v>434</v>
          </cell>
          <cell r="B47">
            <v>6.4131159999999996</v>
          </cell>
        </row>
        <row r="48">
          <cell r="A48">
            <v>930</v>
          </cell>
          <cell r="B48">
            <v>22.011928999999999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96.325000000000003</v>
          </cell>
        </row>
        <row r="51">
          <cell r="A51">
            <v>981</v>
          </cell>
          <cell r="B51">
            <v>2.5670000000000002</v>
          </cell>
        </row>
        <row r="52">
          <cell r="A52">
            <v>752</v>
          </cell>
          <cell r="B52">
            <v>10.085699999999999</v>
          </cell>
        </row>
        <row r="53">
          <cell r="A53">
            <v>116</v>
          </cell>
          <cell r="B53">
            <v>4059.6754999999998</v>
          </cell>
        </row>
        <row r="54">
          <cell r="A54">
            <v>512</v>
          </cell>
          <cell r="B54">
            <v>0.38512000000000002</v>
          </cell>
        </row>
        <row r="55">
          <cell r="A55">
            <v>977</v>
          </cell>
          <cell r="B55">
            <v>1.7437849999999999</v>
          </cell>
        </row>
        <row r="56">
          <cell r="A56">
            <v>174</v>
          </cell>
          <cell r="B56">
            <v>437.8</v>
          </cell>
        </row>
        <row r="57">
          <cell r="A57">
            <v>748</v>
          </cell>
          <cell r="B57">
            <v>16.7271</v>
          </cell>
        </row>
        <row r="58">
          <cell r="A58">
            <v>156</v>
          </cell>
          <cell r="B58">
            <v>6.7045000000000003</v>
          </cell>
        </row>
        <row r="59">
          <cell r="A59">
            <v>96</v>
          </cell>
          <cell r="B59">
            <v>1.2826</v>
          </cell>
        </row>
        <row r="60">
          <cell r="A60">
            <v>788</v>
          </cell>
          <cell r="B60">
            <v>2.9740000000000002</v>
          </cell>
        </row>
        <row r="61">
          <cell r="A61">
            <v>608</v>
          </cell>
          <cell r="B61">
            <v>62.974003000000003</v>
          </cell>
        </row>
        <row r="62">
          <cell r="A62">
            <v>430</v>
          </cell>
          <cell r="B62">
            <v>171.22228999999999</v>
          </cell>
        </row>
        <row r="63">
          <cell r="A63">
            <v>548</v>
          </cell>
          <cell r="B63">
            <v>118.27598999999999</v>
          </cell>
        </row>
        <row r="64">
          <cell r="A64">
            <v>826</v>
          </cell>
          <cell r="B64">
            <v>0.75878199999999996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120.64999400000001</v>
          </cell>
        </row>
        <row r="67">
          <cell r="A67">
            <v>208</v>
          </cell>
          <cell r="B67">
            <v>6.6638999999999999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133.82074</v>
          </cell>
        </row>
        <row r="70">
          <cell r="A70">
            <v>933</v>
          </cell>
          <cell r="B70">
            <v>3.0051000000000001</v>
          </cell>
        </row>
        <row r="71">
          <cell r="A71">
            <v>292</v>
          </cell>
          <cell r="B71">
            <v>0.75878199999999996</v>
          </cell>
        </row>
        <row r="72">
          <cell r="A72">
            <v>704</v>
          </cell>
          <cell r="B72">
            <v>25990</v>
          </cell>
        </row>
        <row r="73">
          <cell r="A73">
            <v>426</v>
          </cell>
          <cell r="B73">
            <v>16.7271</v>
          </cell>
        </row>
        <row r="74">
          <cell r="A74">
            <v>230</v>
          </cell>
          <cell r="B74">
            <v>161.92711</v>
          </cell>
        </row>
        <row r="75">
          <cell r="A75">
            <v>392</v>
          </cell>
          <cell r="B75">
            <v>158.47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329.47</v>
          </cell>
        </row>
        <row r="78">
          <cell r="A78">
            <v>973</v>
          </cell>
          <cell r="B78">
            <v>921.26350000000002</v>
          </cell>
        </row>
        <row r="79">
          <cell r="A79">
            <v>170</v>
          </cell>
          <cell r="B79">
            <v>3312.84</v>
          </cell>
        </row>
        <row r="80">
          <cell r="A80">
            <v>188</v>
          </cell>
          <cell r="B80">
            <v>460.73</v>
          </cell>
        </row>
        <row r="81">
          <cell r="A81">
            <v>152</v>
          </cell>
          <cell r="B81">
            <v>990.38</v>
          </cell>
        </row>
        <row r="82">
          <cell r="A82">
            <v>8</v>
          </cell>
          <cell r="B82">
            <v>82.19</v>
          </cell>
        </row>
        <row r="83">
          <cell r="A83">
            <v>270</v>
          </cell>
          <cell r="B83">
            <v>72.92</v>
          </cell>
        </row>
        <row r="84">
          <cell r="A84">
            <v>929</v>
          </cell>
          <cell r="B84">
            <v>40.188305</v>
          </cell>
        </row>
        <row r="85">
          <cell r="A85">
            <v>566</v>
          </cell>
          <cell r="B85">
            <v>1332.42</v>
          </cell>
        </row>
        <row r="86">
          <cell r="A86">
            <v>404</v>
          </cell>
          <cell r="B86">
            <v>129.63480000000001</v>
          </cell>
        </row>
        <row r="87">
          <cell r="A87">
            <v>108</v>
          </cell>
          <cell r="B87">
            <v>3001.6156999999998</v>
          </cell>
        </row>
        <row r="88">
          <cell r="A88">
            <v>388</v>
          </cell>
          <cell r="B88">
            <v>158.67946000000001</v>
          </cell>
        </row>
        <row r="89">
          <cell r="A89">
            <v>504</v>
          </cell>
          <cell r="B89">
            <v>9.8002000000000002</v>
          </cell>
        </row>
        <row r="90">
          <cell r="A90">
            <v>784</v>
          </cell>
          <cell r="B90">
            <v>3.6732</v>
          </cell>
        </row>
        <row r="91">
          <cell r="A91">
            <v>604</v>
          </cell>
          <cell r="B91">
            <v>3.4626000000000001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4456.3230000000003</v>
          </cell>
        </row>
        <row r="95">
          <cell r="A95">
            <v>484</v>
          </cell>
          <cell r="B95">
            <v>18.069199999999999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44.833297999999999</v>
          </cell>
        </row>
        <row r="99">
          <cell r="A99">
            <v>800</v>
          </cell>
          <cell r="B99">
            <v>3971.3440000000001</v>
          </cell>
        </row>
        <row r="100">
          <cell r="A100">
            <v>818</v>
          </cell>
          <cell r="B100">
            <v>52.433759999999999</v>
          </cell>
        </row>
        <row r="101">
          <cell r="A101">
            <v>936</v>
          </cell>
          <cell r="B101">
            <v>11.73</v>
          </cell>
        </row>
        <row r="102">
          <cell r="A102">
            <v>344</v>
          </cell>
          <cell r="B102">
            <v>7.8479999999999999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54.570099999999996</v>
          </cell>
        </row>
        <row r="105">
          <cell r="A105">
            <v>400</v>
          </cell>
          <cell r="B105">
            <v>0.70999259999999997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22.931501000000001</v>
          </cell>
        </row>
        <row r="108">
          <cell r="A108">
            <v>418</v>
          </cell>
          <cell r="B108">
            <v>22571</v>
          </cell>
        </row>
        <row r="109">
          <cell r="A109">
            <v>858</v>
          </cell>
          <cell r="B109">
            <v>40.340000000000003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2315.1985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6.7354000000000003</v>
          </cell>
        </row>
        <row r="114">
          <cell r="A114">
            <v>600</v>
          </cell>
          <cell r="B114">
            <v>5856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4.093</v>
          </cell>
        </row>
        <row r="117">
          <cell r="A117">
            <v>144</v>
          </cell>
          <cell r="B117">
            <v>330.8</v>
          </cell>
        </row>
        <row r="118">
          <cell r="A118">
            <v>262</v>
          </cell>
          <cell r="B118">
            <v>177.65</v>
          </cell>
        </row>
        <row r="119">
          <cell r="A119">
            <v>558</v>
          </cell>
          <cell r="B119">
            <v>36.64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48.445999999999998</v>
          </cell>
        </row>
        <row r="122">
          <cell r="A122">
            <v>498</v>
          </cell>
          <cell r="B122">
            <v>17.723009999999999</v>
          </cell>
        </row>
        <row r="123">
          <cell r="A123">
            <v>776</v>
          </cell>
          <cell r="B123">
            <v>2.3393890000000002</v>
          </cell>
        </row>
        <row r="124">
          <cell r="A124">
            <v>943</v>
          </cell>
          <cell r="B124">
            <v>63.708122000000003</v>
          </cell>
        </row>
        <row r="125">
          <cell r="A125">
            <v>598</v>
          </cell>
          <cell r="B125">
            <v>4.4543432999999997</v>
          </cell>
        </row>
        <row r="126">
          <cell r="A126">
            <v>654</v>
          </cell>
          <cell r="B126">
            <v>0.75878199999999996</v>
          </cell>
        </row>
        <row r="127">
          <cell r="A127">
            <v>340</v>
          </cell>
          <cell r="B127">
            <v>26.875101000000001</v>
          </cell>
        </row>
        <row r="128">
          <cell r="A128">
            <v>643</v>
          </cell>
          <cell r="B128">
            <v>83.674599999999998</v>
          </cell>
        </row>
        <row r="129">
          <cell r="A129">
            <v>414</v>
          </cell>
          <cell r="B129">
            <v>0.308</v>
          </cell>
        </row>
        <row r="130">
          <cell r="A130">
            <v>51</v>
          </cell>
          <cell r="B130">
            <v>362.17</v>
          </cell>
        </row>
        <row r="131">
          <cell r="A131">
            <v>972</v>
          </cell>
          <cell r="B131">
            <v>9.2331000000000003</v>
          </cell>
        </row>
        <row r="132">
          <cell r="A132">
            <v>398</v>
          </cell>
          <cell r="B132">
            <v>443.9</v>
          </cell>
        </row>
        <row r="133">
          <cell r="A133">
            <v>928</v>
          </cell>
          <cell r="B133">
            <v>860.17523000000006</v>
          </cell>
        </row>
        <row r="134">
          <cell r="A134">
            <v>454</v>
          </cell>
          <cell r="B134">
            <v>1736.2704000000001</v>
          </cell>
        </row>
        <row r="135">
          <cell r="A135">
            <v>158</v>
          </cell>
          <cell r="B135">
            <v>6.6677489999999997</v>
          </cell>
        </row>
        <row r="136">
          <cell r="A136">
            <v>554</v>
          </cell>
          <cell r="B136">
            <v>1.788268</v>
          </cell>
        </row>
        <row r="137">
          <cell r="A137">
            <v>950</v>
          </cell>
          <cell r="B137">
            <v>582.14995999999996</v>
          </cell>
        </row>
        <row r="138">
          <cell r="A138">
            <v>968</v>
          </cell>
          <cell r="B138">
            <v>37.736545999999997</v>
          </cell>
        </row>
        <row r="139">
          <cell r="A139">
            <v>214</v>
          </cell>
          <cell r="B139">
            <v>59.522399999999998</v>
          </cell>
        </row>
        <row r="140">
          <cell r="A140">
            <v>376</v>
          </cell>
          <cell r="B140">
            <v>3.093</v>
          </cell>
        </row>
        <row r="141">
          <cell r="A141">
            <v>36</v>
          </cell>
          <cell r="B141">
            <v>1.448855</v>
          </cell>
        </row>
        <row r="142">
          <cell r="A142">
            <v>710</v>
          </cell>
          <cell r="B142">
            <v>16.747299999999999</v>
          </cell>
        </row>
        <row r="143">
          <cell r="A143">
            <v>203</v>
          </cell>
          <cell r="B143">
            <v>21.831</v>
          </cell>
        </row>
        <row r="144">
          <cell r="A144">
            <v>728</v>
          </cell>
          <cell r="B144">
            <v>5720.018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4.7586899999999996</v>
          </cell>
        </row>
        <row r="148">
          <cell r="A148">
            <v>410</v>
          </cell>
          <cell r="B148">
            <v>1356.4908</v>
          </cell>
        </row>
        <row r="149">
          <cell r="A149">
            <v>706</v>
          </cell>
          <cell r="B149">
            <v>572.47155999999995</v>
          </cell>
        </row>
        <row r="150">
          <cell r="A150">
            <v>690</v>
          </cell>
          <cell r="B150">
            <v>14.5164995</v>
          </cell>
        </row>
        <row r="151">
          <cell r="A151">
            <v>986</v>
          </cell>
          <cell r="B151">
            <v>5.2394999999999996</v>
          </cell>
        </row>
        <row r="152">
          <cell r="A152">
            <v>3</v>
          </cell>
          <cell r="B152">
            <v>1461.3209999999999</v>
          </cell>
        </row>
        <row r="153">
          <cell r="A153">
            <v>924</v>
          </cell>
          <cell r="B153">
            <v>28.1204</v>
          </cell>
        </row>
        <row r="154">
          <cell r="A154">
            <v>646</v>
          </cell>
          <cell r="B154">
            <v>1479.13</v>
          </cell>
        </row>
        <row r="155">
          <cell r="A155">
            <v>417</v>
          </cell>
          <cell r="B155">
            <v>87.447000000000003</v>
          </cell>
        </row>
        <row r="156">
          <cell r="A156">
            <v>332</v>
          </cell>
          <cell r="B156">
            <v>131.22049999999999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2B240-A506-4475-8AAD-4AA5CF3C8713}">
  <dimension ref="A1:AI93"/>
  <sheetViews>
    <sheetView tabSelected="1" workbookViewId="0">
      <selection activeCell="D12" sqref="D12"/>
    </sheetView>
  </sheetViews>
  <sheetFormatPr defaultColWidth="8.81640625" defaultRowHeight="14.5" x14ac:dyDescent="0.35"/>
  <cols>
    <col min="1" max="1" width="24.36328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36328125" style="4" customWidth="1"/>
    <col min="7" max="7" width="27.089843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36328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36328125" style="4" customWidth="1"/>
    <col min="16" max="16" width="27.089843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36328125" style="57" bestFit="1" customWidth="1"/>
    <col min="21" max="21" width="0.81640625" style="4" customWidth="1"/>
    <col min="22" max="22" width="27.81640625" style="4" customWidth="1"/>
    <col min="23" max="23" width="24.08984375" style="4" customWidth="1"/>
    <col min="24" max="24" width="11.26953125" style="4" hidden="1" customWidth="1"/>
    <col min="25" max="25" width="11.81640625" style="4" customWidth="1"/>
    <col min="26" max="26" width="4.36328125" style="4" customWidth="1"/>
    <col min="27" max="27" width="20" style="4" bestFit="1" customWidth="1"/>
    <col min="28" max="28" width="18.632812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/>
      <c r="H9" s="16"/>
      <c r="I9" s="10"/>
      <c r="J9" s="10"/>
      <c r="K9" s="3"/>
      <c r="L9" s="2"/>
      <c r="M9" s="2"/>
      <c r="O9" s="10"/>
      <c r="P9" s="16"/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/>
      <c r="H10" s="16"/>
      <c r="I10" s="10"/>
      <c r="J10" s="10"/>
      <c r="K10" s="3"/>
      <c r="L10" s="2"/>
      <c r="M10" s="2"/>
      <c r="O10" s="10"/>
      <c r="P10" s="16"/>
      <c r="Q10" s="16"/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/>
      <c r="H11" s="16"/>
      <c r="I11" s="16"/>
      <c r="J11" s="15"/>
      <c r="K11" s="18"/>
      <c r="L11" s="2"/>
      <c r="M11" s="2"/>
      <c r="O11" s="2"/>
      <c r="P11" s="17"/>
      <c r="Q11" s="16"/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>
        <v>151.85500000000002</v>
      </c>
      <c r="H12" s="16">
        <v>153.37355000000002</v>
      </c>
      <c r="I12" s="8"/>
      <c r="J12" s="3"/>
      <c r="K12" s="3"/>
      <c r="L12" s="2"/>
      <c r="M12" s="2"/>
      <c r="O12" s="8"/>
      <c r="P12" s="8">
        <v>151.85500000000002</v>
      </c>
      <c r="Q12" s="16">
        <v>153.37355000000002</v>
      </c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46297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1320</v>
      </c>
      <c r="C23" s="8">
        <f>[1]POPULATE!H7</f>
        <v>1340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1340</v>
      </c>
      <c r="Z24" s="19"/>
      <c r="AA24" s="50">
        <f>Y24</f>
        <v>1340</v>
      </c>
      <c r="AB24" s="49">
        <f>AA24</f>
        <v>1340</v>
      </c>
      <c r="AD24" s="4" t="s">
        <v>23</v>
      </c>
    </row>
    <row r="25" spans="1:35" ht="14" x14ac:dyDescent="0.3">
      <c r="A25" s="2" t="s">
        <v>24</v>
      </c>
      <c r="B25" s="8">
        <f>B23*(J25-0.0075)</f>
        <v>1463.2199999999998</v>
      </c>
      <c r="C25" s="8">
        <f>+C23*(K25-0.0055)</f>
        <v>1514.87</v>
      </c>
      <c r="D25" s="8"/>
      <c r="E25" s="8"/>
      <c r="F25" s="51" t="s">
        <v>25</v>
      </c>
      <c r="G25" s="52">
        <f>[1]POPULATE!G9</f>
        <v>1.1259999999999999</v>
      </c>
      <c r="H25" s="53">
        <f>+G25+0.03</f>
        <v>1.1559999999999999</v>
      </c>
      <c r="I25" s="53"/>
      <c r="J25" s="45">
        <f>+(G25-($J$17/10000))+0</f>
        <v>1.1159999999999999</v>
      </c>
      <c r="K25" s="45">
        <f>+(G25+($K$17/10000))+0</f>
        <v>1.1359999999999999</v>
      </c>
      <c r="L25" s="8" t="s">
        <v>26</v>
      </c>
      <c r="M25" s="54"/>
      <c r="N25" s="48"/>
      <c r="O25" s="51" t="s">
        <v>25</v>
      </c>
      <c r="P25" s="52">
        <f>G25</f>
        <v>1.1259999999999999</v>
      </c>
      <c r="Q25" s="53">
        <f>+P25+0.03</f>
        <v>1.1559999999999999</v>
      </c>
      <c r="R25" s="53"/>
      <c r="S25" s="45">
        <f>+(P25-($S$17/10000))+0</f>
        <v>1.111</v>
      </c>
      <c r="T25" s="45">
        <f>+(P25+($T$17/10000))+0</f>
        <v>1.1409999999999998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1.1319999999999999</v>
      </c>
      <c r="Y26" s="49">
        <f>$Y$24*X26</f>
        <v>1516.8799999999999</v>
      </c>
      <c r="Z26" s="19"/>
      <c r="AA26" s="56">
        <f>$AA$24*X26</f>
        <v>1516.8799999999999</v>
      </c>
      <c r="AB26" s="56">
        <f>$AB$24*X26</f>
        <v>1516.8799999999999</v>
      </c>
      <c r="AD26" s="4" t="s">
        <v>23</v>
      </c>
    </row>
    <row r="27" spans="1:35" ht="14" x14ac:dyDescent="0.3">
      <c r="A27" s="2" t="s">
        <v>28</v>
      </c>
      <c r="B27" s="8">
        <f>+B23/K27</f>
        <v>8.2634280706147489</v>
      </c>
      <c r="C27" s="8">
        <f>+C23/J27</f>
        <v>8.5491897409723112</v>
      </c>
      <c r="D27" s="23"/>
      <c r="E27" s="59"/>
      <c r="F27" s="51" t="s">
        <v>29</v>
      </c>
      <c r="G27" s="52">
        <f>[1]POPULATE!G10</f>
        <v>157.74</v>
      </c>
      <c r="H27" s="53">
        <f>+G27+1</f>
        <v>158.74</v>
      </c>
      <c r="I27" s="17"/>
      <c r="J27" s="8">
        <f>+(G27-($J$17/100))+0</f>
        <v>156.74</v>
      </c>
      <c r="K27" s="8">
        <f>+(H27+($K$17/100))-0</f>
        <v>159.74</v>
      </c>
      <c r="L27" s="16" t="s">
        <v>30</v>
      </c>
      <c r="M27" s="16"/>
      <c r="O27" s="51" t="s">
        <v>29</v>
      </c>
      <c r="P27" s="52">
        <f t="shared" ref="P27:P43" si="0">G27</f>
        <v>157.74</v>
      </c>
      <c r="Q27" s="53">
        <f>+P27+1</f>
        <v>158.74</v>
      </c>
      <c r="R27" s="17"/>
      <c r="S27" s="8">
        <f>+(P27-($S$17/100))+0</f>
        <v>156.24</v>
      </c>
      <c r="T27" s="8">
        <f>+(Q27+($T$17/100))-0</f>
        <v>160.24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1.3270999999999999</v>
      </c>
      <c r="Y28" s="49">
        <f>$Y$24*X28</f>
        <v>1778.3139999999999</v>
      </c>
      <c r="Z28" s="19"/>
      <c r="AA28" s="56">
        <f>$AA$24*X28</f>
        <v>1778.3139999999999</v>
      </c>
      <c r="AB28" s="56">
        <f>$AB$24*X28</f>
        <v>1778.3139999999999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1720.7519999999997</v>
      </c>
      <c r="C29" s="16">
        <f>+C23*(K29-0.0055)</f>
        <v>1776.3039999999999</v>
      </c>
      <c r="D29" s="16"/>
      <c r="E29" s="8"/>
      <c r="F29" s="41" t="s">
        <v>32</v>
      </c>
      <c r="G29" s="52">
        <f>[1]POPULATE!G11</f>
        <v>1.3210999999999999</v>
      </c>
      <c r="H29" s="53">
        <f>+G29+0.03</f>
        <v>1.3511</v>
      </c>
      <c r="I29" s="53"/>
      <c r="J29" s="45">
        <f>+(G29-($J$17/10000))+0</f>
        <v>1.3110999999999999</v>
      </c>
      <c r="K29" s="45">
        <f>+(G29+($K$17/10000))-0</f>
        <v>1.3310999999999999</v>
      </c>
      <c r="L29" s="16" t="s">
        <v>33</v>
      </c>
      <c r="M29" s="16"/>
      <c r="N29" s="48"/>
      <c r="O29" s="41" t="s">
        <v>32</v>
      </c>
      <c r="P29" s="52">
        <f t="shared" si="0"/>
        <v>1.3210999999999999</v>
      </c>
      <c r="Q29" s="53">
        <f>+P29+0.03</f>
        <v>1.3511</v>
      </c>
      <c r="R29" s="53"/>
      <c r="S29" s="45">
        <f>+(P29-($S$17/10000))+0</f>
        <v>1.3061</v>
      </c>
      <c r="T29" s="45">
        <f>+(P29+($T$17/10000))-0</f>
        <v>1.3360999999999998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0.82140000000000002</v>
      </c>
      <c r="Y30" s="49">
        <f>$Y$24/X30</f>
        <v>1631.3610908205503</v>
      </c>
      <c r="Z30" s="19"/>
      <c r="AA30" s="56">
        <f>$AA$24/X30</f>
        <v>1631.3610908205503</v>
      </c>
      <c r="AB30" s="56">
        <f>$AB$24/X30</f>
        <v>1631.3610908205503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1576.3076188201576</v>
      </c>
      <c r="C31" s="16">
        <f>+C23/J31</f>
        <v>1639.344262295082</v>
      </c>
      <c r="D31" s="16"/>
      <c r="E31" s="8"/>
      <c r="F31" s="41" t="s">
        <v>35</v>
      </c>
      <c r="G31" s="52">
        <f>[1]POPULATE!G12</f>
        <v>0.82740000000000002</v>
      </c>
      <c r="H31" s="53">
        <f>+G31+0.04</f>
        <v>0.86740000000000006</v>
      </c>
      <c r="I31" s="53"/>
      <c r="J31" s="45">
        <f>+(G31-($J$17/10000))+0</f>
        <v>0.81740000000000002</v>
      </c>
      <c r="K31" s="45">
        <f>+(G31+($K$17/10000))-0</f>
        <v>0.83740000000000003</v>
      </c>
      <c r="L31" s="16" t="s">
        <v>36</v>
      </c>
      <c r="M31" s="16"/>
      <c r="N31" s="48"/>
      <c r="O31" s="41" t="s">
        <v>35</v>
      </c>
      <c r="P31" s="52">
        <f t="shared" si="0"/>
        <v>0.82740000000000002</v>
      </c>
      <c r="Q31" s="53">
        <f>+P31+0.04</f>
        <v>0.86740000000000006</v>
      </c>
      <c r="R31" s="53"/>
      <c r="S31" s="45">
        <f>+(P31-($S$17/10000))+0</f>
        <v>0.81240000000000001</v>
      </c>
      <c r="T31" s="45">
        <f>+(P31+($T$17/10000))-0</f>
        <v>0.84240000000000004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16.584199999999999</v>
      </c>
      <c r="Y32" s="49">
        <f>$Y$24/X32</f>
        <v>80.799797397522951</v>
      </c>
      <c r="Z32" s="19"/>
      <c r="AA32" s="56">
        <f>$AA$24/X32</f>
        <v>80.799797397522951</v>
      </c>
      <c r="AB32" s="56">
        <f>$AB$24/X32</f>
        <v>80.799797397522951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78.786214799871075</v>
      </c>
      <c r="C33" s="16">
        <f>+C23/J33</f>
        <v>80.921783661046447</v>
      </c>
      <c r="D33" s="16"/>
      <c r="E33" s="8"/>
      <c r="F33" s="66" t="s">
        <v>38</v>
      </c>
      <c r="G33" s="52">
        <f>[1]POPULATE!G13</f>
        <v>16.654199999999999</v>
      </c>
      <c r="H33" s="53">
        <f>+G33+0.04</f>
        <v>16.694199999999999</v>
      </c>
      <c r="I33" s="67"/>
      <c r="J33" s="45">
        <f>+(G33-($J$17/10000))-0.085</f>
        <v>16.559199999999997</v>
      </c>
      <c r="K33" s="45">
        <f>+(H33+($K$17/10000))+0.05</f>
        <v>16.754200000000001</v>
      </c>
      <c r="L33" s="41" t="s">
        <v>39</v>
      </c>
      <c r="M33" s="41"/>
      <c r="N33" s="48"/>
      <c r="O33" s="66" t="s">
        <v>38</v>
      </c>
      <c r="P33" s="52">
        <f t="shared" si="0"/>
        <v>16.654199999999999</v>
      </c>
      <c r="Q33" s="53">
        <f>+P33+0.04</f>
        <v>16.694199999999999</v>
      </c>
      <c r="R33" s="67"/>
      <c r="S33" s="45">
        <f>+(P33-($S$17/10000))-0.085</f>
        <v>16.554199999999998</v>
      </c>
      <c r="T33" s="45">
        <f>+(Q33+($T$17/10000))+0.05</f>
        <v>16.7592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1.4161999999999999</v>
      </c>
      <c r="Y34" s="49">
        <f>$Y$24/X34</f>
        <v>946.19404038977552</v>
      </c>
      <c r="Z34" s="19"/>
      <c r="AA34" s="56">
        <f>$AA$24/X34</f>
        <v>946.19404038977552</v>
      </c>
      <c r="AB34" s="56">
        <f>$AB$24/X34</f>
        <v>946.19404038977552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198.51713714225556</v>
      </c>
      <c r="C35" s="16">
        <f>+C23/J35</f>
        <v>202.1329552139743</v>
      </c>
      <c r="D35" s="16"/>
      <c r="E35" s="8"/>
      <c r="F35" s="66" t="s">
        <v>42</v>
      </c>
      <c r="G35" s="52">
        <f>[1]POPULATE!G14</f>
        <v>6.6393000000000004</v>
      </c>
      <c r="H35" s="53">
        <f>+G35+0.04</f>
        <v>6.6793000000000005</v>
      </c>
      <c r="I35" s="67"/>
      <c r="J35" s="45">
        <f>+(G35-($J$17/10000))-0</f>
        <v>6.6293000000000006</v>
      </c>
      <c r="K35" s="45">
        <f>+(G35+($K$17/10000))-0</f>
        <v>6.6493000000000002</v>
      </c>
      <c r="L35" s="16" t="s">
        <v>43</v>
      </c>
      <c r="M35" s="16"/>
      <c r="N35" s="48"/>
      <c r="O35" s="66" t="s">
        <v>42</v>
      </c>
      <c r="P35" s="52">
        <f t="shared" si="0"/>
        <v>6.6393000000000004</v>
      </c>
      <c r="Q35" s="53">
        <f>+P35+0.04</f>
        <v>6.6793000000000005</v>
      </c>
      <c r="R35" s="67"/>
      <c r="S35" s="45">
        <f>+(P35-($S$17/10000))-0</f>
        <v>6.6243000000000007</v>
      </c>
      <c r="T35" s="45">
        <f>+(P35+($T$17/10000))-0</f>
        <v>6.6543000000000001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921.65898617511527</v>
      </c>
      <c r="C37" s="16">
        <f>+C23/J37</f>
        <v>948.87409715337776</v>
      </c>
      <c r="D37" s="16"/>
      <c r="E37" s="8"/>
      <c r="F37" s="66" t="s">
        <v>44</v>
      </c>
      <c r="G37" s="52">
        <f>[1]POPULATE!G15</f>
        <v>1.4221999999999999</v>
      </c>
      <c r="H37" s="53">
        <f>+G37+0.04</f>
        <v>1.4621999999999999</v>
      </c>
      <c r="I37" s="69"/>
      <c r="J37" s="45">
        <f>+(G37-($J$17/10000))-0</f>
        <v>1.4121999999999999</v>
      </c>
      <c r="K37" s="45">
        <f>+(G37+($K$17/10000))-0</f>
        <v>1.4321999999999999</v>
      </c>
      <c r="L37" s="16" t="s">
        <v>45</v>
      </c>
      <c r="M37" s="16"/>
      <c r="N37" s="48"/>
      <c r="O37" s="66" t="s">
        <v>44</v>
      </c>
      <c r="P37" s="52">
        <f t="shared" si="0"/>
        <v>1.4221999999999999</v>
      </c>
      <c r="Q37" s="53">
        <f>+P37+0.04</f>
        <v>1.4621999999999999</v>
      </c>
      <c r="R37" s="69"/>
      <c r="S37" s="45">
        <f>+(P37-($S$17/10000))-0</f>
        <v>1.4072</v>
      </c>
      <c r="T37" s="45">
        <f>+(P37+($T$17/10000))-0</f>
        <v>1.4371999999999998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902.87999999999988</v>
      </c>
      <c r="C39" s="8">
        <f>+C23*K39</f>
        <v>943.3599999999999</v>
      </c>
      <c r="D39" s="8"/>
      <c r="E39" s="8"/>
      <c r="F39" s="66" t="s">
        <v>47</v>
      </c>
      <c r="G39" s="52">
        <f>[1]POPULATE!G16</f>
        <v>0.69399999999999995</v>
      </c>
      <c r="H39" s="53">
        <f>+G39+0.04</f>
        <v>0.73399999999999999</v>
      </c>
      <c r="I39" s="67"/>
      <c r="J39" s="45">
        <f>+(G39-($J$17/10000))+0</f>
        <v>0.68399999999999994</v>
      </c>
      <c r="K39" s="45">
        <f>+(G39+($K$17/10000))-0</f>
        <v>0.70399999999999996</v>
      </c>
      <c r="L39" s="8" t="s">
        <v>48</v>
      </c>
      <c r="M39" s="8"/>
      <c r="N39" s="48"/>
      <c r="O39" s="66" t="s">
        <v>47</v>
      </c>
      <c r="P39" s="52">
        <f t="shared" si="0"/>
        <v>0.69399999999999995</v>
      </c>
      <c r="Q39" s="53">
        <f>+P39+0.04</f>
        <v>0.73399999999999999</v>
      </c>
      <c r="R39" s="67"/>
      <c r="S39" s="45">
        <f>+(P39-($S$17/10000))+0</f>
        <v>0.67899999999999994</v>
      </c>
      <c r="T39" s="45">
        <f>+(P39+($T$17/10000))-0</f>
        <v>0.70899999999999996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196.69786016570305</v>
      </c>
      <c r="C41" s="8">
        <f>+C23/J41</f>
        <v>200.27500448376875</v>
      </c>
      <c r="D41" s="8"/>
      <c r="E41" s="8"/>
      <c r="F41" s="66" t="s">
        <v>50</v>
      </c>
      <c r="G41" s="52">
        <f>[1]POPULATE!G17</f>
        <v>6.7008000000000001</v>
      </c>
      <c r="H41" s="53">
        <f>+G41+0.04</f>
        <v>6.7408000000000001</v>
      </c>
      <c r="I41" s="67"/>
      <c r="J41" s="23">
        <f>+(G41-($J$17/10000))+0</f>
        <v>6.6908000000000003</v>
      </c>
      <c r="K41" s="23">
        <f>+(G41+($K$17/10000))-0</f>
        <v>6.7107999999999999</v>
      </c>
      <c r="L41" s="8" t="s">
        <v>51</v>
      </c>
      <c r="M41" s="8"/>
      <c r="N41" s="48"/>
      <c r="O41" s="66" t="s">
        <v>50</v>
      </c>
      <c r="P41" s="52">
        <f t="shared" si="0"/>
        <v>6.7008000000000001</v>
      </c>
      <c r="Q41" s="53">
        <f>+P41+0.04</f>
        <v>6.7408000000000001</v>
      </c>
      <c r="R41" s="67"/>
      <c r="S41" s="23">
        <f>+(P41-($S$17/10000))+0</f>
        <v>6.6858000000000004</v>
      </c>
      <c r="T41" s="23">
        <f>+(P41+($T$17/10000))-0</f>
        <v>6.7157999999999998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196.58947054881227</v>
      </c>
      <c r="C43" s="8">
        <f>+C23/J43</f>
        <v>200.16431398909552</v>
      </c>
      <c r="D43" s="35"/>
      <c r="E43" s="8"/>
      <c r="F43" s="8" t="s">
        <v>53</v>
      </c>
      <c r="G43" s="52">
        <f>[1]POPULATE!G18</f>
        <v>6.7045000000000003</v>
      </c>
      <c r="H43" s="53">
        <f>+G43+0.04</f>
        <v>6.7445000000000004</v>
      </c>
      <c r="I43" s="16"/>
      <c r="J43" s="23">
        <f>+(G43-($J$17/10000))+0</f>
        <v>6.6945000000000006</v>
      </c>
      <c r="K43" s="23">
        <f>+(G43+($K$17/10000))-0</f>
        <v>6.7145000000000001</v>
      </c>
      <c r="L43" s="76"/>
      <c r="M43" s="76"/>
      <c r="N43" s="48"/>
      <c r="O43" s="8" t="s">
        <v>53</v>
      </c>
      <c r="P43" s="52">
        <f t="shared" si="0"/>
        <v>6.7045000000000003</v>
      </c>
      <c r="Q43" s="53">
        <f>+P43+0.04</f>
        <v>6.7445000000000004</v>
      </c>
      <c r="R43" s="16"/>
      <c r="S43" s="23">
        <f>+(P43-($S$17/10000))+0</f>
        <v>6.6895000000000007</v>
      </c>
      <c r="T43" s="23">
        <f>+(P43+($T$17/10000))-0</f>
        <v>6.7195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1346.98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1571.52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1837.54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200.37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84.11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8.4600000000000009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v>1332.4199999999998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B23">
    <cfRule type="cellIs" dxfId="39" priority="3" operator="notBetween">
      <formula>$K$56*0.98</formula>
      <formula>$K$56*1.02</formula>
    </cfRule>
  </conditionalFormatting>
  <conditionalFormatting sqref="C23">
    <cfRule type="cellIs" dxfId="38" priority="4" operator="notBetween">
      <formula>$K$56*0.98</formula>
      <formula>$K$56*1.02</formula>
    </cfRule>
  </conditionalFormatting>
  <conditionalFormatting sqref="C1:D1"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  <cfRule type="iconSet" priority="2533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3" operator="lessThan">
      <formula>0.6</formula>
    </cfRule>
    <cfRule type="cellIs" dxfId="36" priority="24" operator="greaterThan">
      <formula>0.7</formula>
    </cfRule>
  </conditionalFormatting>
  <conditionalFormatting sqref="G41">
    <cfRule type="cellIs" dxfId="34" priority="21" operator="lessThan">
      <formula>6.5</formula>
    </cfRule>
    <cfRule type="cellIs" dxfId="35" priority="22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7" operator="lessThan">
      <formula>1</formula>
    </cfRule>
    <cfRule type="cellIs" dxfId="30" priority="38" operator="greaterThan">
      <formula>1.2</formula>
    </cfRule>
  </conditionalFormatting>
  <conditionalFormatting sqref="J27">
    <cfRule type="cellIs" dxfId="29" priority="36" operator="lessThan">
      <formula>140</formula>
    </cfRule>
  </conditionalFormatting>
  <conditionalFormatting sqref="J29">
    <cfRule type="cellIs" dxfId="28" priority="34" operator="lessThan">
      <formula>1.05</formula>
    </cfRule>
    <cfRule type="cellIs" dxfId="27" priority="35" operator="greaterThan">
      <formula>1.4</formula>
    </cfRule>
  </conditionalFormatting>
  <conditionalFormatting sqref="J31">
    <cfRule type="cellIs" dxfId="26" priority="32" operator="lessThan">
      <formula>0.7</formula>
    </cfRule>
    <cfRule type="cellIs" dxfId="25" priority="33" operator="greaterThan">
      <formula>1</formula>
    </cfRule>
  </conditionalFormatting>
  <conditionalFormatting sqref="J33">
    <cfRule type="cellIs" dxfId="24" priority="30" operator="lessThan">
      <formula>15</formula>
    </cfRule>
    <cfRule type="cellIs" dxfId="23" priority="31" operator="greaterThan">
      <formula>19</formula>
    </cfRule>
  </conditionalFormatting>
  <conditionalFormatting sqref="J35">
    <cfRule type="cellIs" dxfId="22" priority="28" operator="lessThan">
      <formula>6</formula>
    </cfRule>
    <cfRule type="cellIs" dxfId="21" priority="29" operator="greaterThan">
      <formula>7.5</formula>
    </cfRule>
  </conditionalFormatting>
  <conditionalFormatting sqref="J37">
    <cfRule type="cellIs" dxfId="20" priority="26" operator="lessThan">
      <formula>1.1</formula>
    </cfRule>
    <cfRule type="cellIs" dxfId="19" priority="27" operator="greaterThan">
      <formula>1.5</formula>
    </cfRule>
  </conditionalFormatting>
  <conditionalFormatting sqref="J39">
    <cfRule type="cellIs" dxfId="18" priority="25" operator="greaterThan">
      <formula>0.72</formula>
    </cfRule>
  </conditionalFormatting>
  <conditionalFormatting sqref="P44">
    <cfRule type="cellIs" dxfId="17" priority="5" operator="lessThan">
      <formula>0.82</formula>
    </cfRule>
    <cfRule type="cellIs" dxfId="16" priority="6" operator="greaterThan">
      <formula>0.88</formula>
    </cfRule>
  </conditionalFormatting>
  <conditionalFormatting sqref="S25">
    <cfRule type="cellIs" dxfId="15" priority="19" operator="lessThan">
      <formula>0.9</formula>
    </cfRule>
    <cfRule type="cellIs" dxfId="14" priority="20" operator="greaterThan">
      <formula>1.2</formula>
    </cfRule>
  </conditionalFormatting>
  <conditionalFormatting sqref="S27">
    <cfRule type="cellIs" dxfId="13" priority="17" operator="lessThan">
      <formula>145</formula>
    </cfRule>
    <cfRule type="cellIs" dxfId="12" priority="18" operator="greaterThan">
      <formula>165</formula>
    </cfRule>
  </conditionalFormatting>
  <conditionalFormatting sqref="S29">
    <cfRule type="cellIs" dxfId="11" priority="15" operator="lessThan">
      <formula>1.05</formula>
    </cfRule>
    <cfRule type="cellIs" dxfId="10" priority="16" operator="greaterThan">
      <formula>1.4</formula>
    </cfRule>
  </conditionalFormatting>
  <conditionalFormatting sqref="S31">
    <cfRule type="cellIs" dxfId="9" priority="13" operator="lessThan">
      <formula>0.71</formula>
    </cfRule>
    <cfRule type="cellIs" dxfId="8" priority="14" operator="greaterThan">
      <formula>0.9</formula>
    </cfRule>
  </conditionalFormatting>
  <conditionalFormatting sqref="S33">
    <cfRule type="cellIs" dxfId="7" priority="11" operator="lessThan">
      <formula>15</formula>
    </cfRule>
    <cfRule type="cellIs" dxfId="6" priority="12" operator="greaterThan">
      <formula>19</formula>
    </cfRule>
  </conditionalFormatting>
  <conditionalFormatting sqref="S35">
    <cfRule type="cellIs" dxfId="5" priority="9" operator="lessThan">
      <formula>6</formula>
    </cfRule>
    <cfRule type="cellIs" dxfId="4" priority="10" operator="greaterThan">
      <formula>7.5</formula>
    </cfRule>
  </conditionalFormatting>
  <conditionalFormatting sqref="S37">
    <cfRule type="cellIs" dxfId="3" priority="7" operator="lessThan">
      <formula>1.1</formula>
    </cfRule>
    <cfRule type="cellIs" dxfId="2" priority="8" operator="greaterThan">
      <formula>1.5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43343-3597-4A7E-B573-DAF64CB40FB4}">
  <dimension ref="A1:U160"/>
  <sheetViews>
    <sheetView topLeftCell="B1" workbookViewId="0">
      <selection activeCell="R35" sqref="R35"/>
    </sheetView>
  </sheetViews>
  <sheetFormatPr defaultColWidth="9" defaultRowHeight="12.5" x14ac:dyDescent="0.25"/>
  <cols>
    <col min="1" max="1" width="15.1796875" style="114" hidden="1" customWidth="1"/>
    <col min="2" max="2" width="68.6328125" style="114" customWidth="1"/>
    <col min="3" max="3" width="15.453125" style="114" hidden="1" customWidth="1"/>
    <col min="4" max="4" width="24.90625" style="114" hidden="1" customWidth="1"/>
    <col min="5" max="5" width="22.54296875" style="114" hidden="1" customWidth="1"/>
    <col min="6" max="6" width="34.6328125" style="114" customWidth="1"/>
    <col min="7" max="7" width="35.6328125" style="114" customWidth="1"/>
    <col min="8" max="8" width="8.984375E-2" style="114" hidden="1" customWidth="1"/>
    <col min="9" max="9" width="18.08984375" style="114" hidden="1" customWidth="1"/>
    <col min="10" max="10" width="8.984375E-2" style="114" customWidth="1"/>
    <col min="11" max="11" width="9.36328125" style="114" bestFit="1" customWidth="1"/>
    <col min="12" max="12" width="31.36328125" style="114" customWidth="1"/>
    <col min="13" max="16384" width="9" style="114"/>
  </cols>
  <sheetData>
    <row r="1" spans="1:21" ht="26" x14ac:dyDescent="0.3">
      <c r="A1" s="108" t="s">
        <v>57</v>
      </c>
      <c r="B1" s="108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f>[1]POPULATE!H7</f>
        <v>1340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VLOOKUP(A2,[2]Sheet1!$A:$B,2,)</f>
        <v>0.308</v>
      </c>
      <c r="D2" s="115">
        <f t="shared" ref="D2:D4" si="0">C2*0.01</f>
        <v>3.0799999999999998E-3</v>
      </c>
      <c r="E2" s="116">
        <f>C2-D2</f>
        <v>0.30491999999999997</v>
      </c>
      <c r="F2" s="117">
        <f>E2</f>
        <v>0.30491999999999997</v>
      </c>
      <c r="G2" s="112"/>
      <c r="H2" s="118">
        <f>(1/E2)-(1/C2)</f>
        <v>3.2795487340942397E-2</v>
      </c>
      <c r="I2" s="118">
        <f>H2*1000</f>
        <v>32.795487340942401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VLOOKUP(A3,[2]Sheet1!$A:$B,2,)</f>
        <v>0.37703999999999999</v>
      </c>
      <c r="D3" s="115">
        <f t="shared" si="0"/>
        <v>3.7704000000000001E-3</v>
      </c>
      <c r="E3" s="116">
        <f t="shared" ref="E3:E12" si="1">C3-D3</f>
        <v>0.37326959999999998</v>
      </c>
      <c r="F3" s="117">
        <f t="shared" ref="F3:F66" si="2">E3</f>
        <v>0.37326959999999998</v>
      </c>
      <c r="G3" s="112"/>
      <c r="H3" s="118">
        <f t="shared" ref="H3:H66" si="3">(1/E3)-(1/C3)</f>
        <v>2.6790287770555032E-2</v>
      </c>
      <c r="I3" s="118">
        <f t="shared" ref="I3:I66" si="4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VLOOKUP(A4,[2]Sheet1!$A:$B,2,)</f>
        <v>0.38512000000000002</v>
      </c>
      <c r="D4" s="115">
        <f t="shared" si="0"/>
        <v>3.8512000000000004E-3</v>
      </c>
      <c r="E4" s="116">
        <f t="shared" si="1"/>
        <v>0.38126880000000002</v>
      </c>
      <c r="F4" s="117">
        <f t="shared" si="2"/>
        <v>0.38126880000000002</v>
      </c>
      <c r="G4" s="112"/>
      <c r="H4" s="118">
        <f t="shared" si="3"/>
        <v>2.6228214844749687E-2</v>
      </c>
      <c r="I4" s="118">
        <f t="shared" si="4"/>
        <v>26.228214844749687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VLOOKUP(A5,[2]Sheet1!$A:$B,2,)</f>
        <v>0.70999259999999997</v>
      </c>
      <c r="D5" s="115">
        <f>C5*0.01</f>
        <v>7.0999259999999995E-3</v>
      </c>
      <c r="E5" s="116">
        <f t="shared" si="1"/>
        <v>0.702892674</v>
      </c>
      <c r="F5" s="117">
        <f t="shared" si="2"/>
        <v>0.702892674</v>
      </c>
      <c r="G5" s="112"/>
      <c r="H5" s="118">
        <f t="shared" si="3"/>
        <v>1.4226923070761677E-2</v>
      </c>
      <c r="I5" s="118">
        <f t="shared" si="4"/>
        <v>14.226923070761677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VLOOKUP(A6,[2]Sheet1!$A:$B,2,)</f>
        <v>0.75878199999999996</v>
      </c>
      <c r="D6" s="115">
        <f>C6*0.015</f>
        <v>1.138173E-2</v>
      </c>
      <c r="E6" s="116">
        <f t="shared" si="1"/>
        <v>0.74740026999999998</v>
      </c>
      <c r="F6" s="117">
        <f t="shared" si="2"/>
        <v>0.74740026999999998</v>
      </c>
      <c r="G6" s="119"/>
      <c r="H6" s="118">
        <f t="shared" si="3"/>
        <v>2.0069567274841882E-2</v>
      </c>
      <c r="I6" s="118">
        <f t="shared" si="4"/>
        <v>20.06956727484188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VLOOKUP(A7,[2]Sheet1!$A:$B,2,)</f>
        <v>0.75878199999999996</v>
      </c>
      <c r="D7" s="115">
        <f t="shared" ref="D7:D11" si="5">C7*0.015</f>
        <v>1.138173E-2</v>
      </c>
      <c r="E7" s="116">
        <f t="shared" si="1"/>
        <v>0.74740026999999998</v>
      </c>
      <c r="F7" s="117">
        <f t="shared" si="2"/>
        <v>0.74740026999999998</v>
      </c>
      <c r="G7" s="112"/>
      <c r="H7" s="118">
        <f t="shared" si="3"/>
        <v>2.0069567274841882E-2</v>
      </c>
      <c r="I7" s="118">
        <f t="shared" si="4"/>
        <v>20.06956727484188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VLOOKUP(A8,[2]Sheet1!$A:$B,2,)</f>
        <v>0.75878199999999996</v>
      </c>
      <c r="D8" s="115">
        <f t="shared" si="5"/>
        <v>1.138173E-2</v>
      </c>
      <c r="E8" s="116">
        <f t="shared" si="1"/>
        <v>0.74740026999999998</v>
      </c>
      <c r="F8" s="117">
        <f t="shared" si="2"/>
        <v>0.74740026999999998</v>
      </c>
      <c r="G8" s="112"/>
      <c r="H8" s="118">
        <f t="shared" si="3"/>
        <v>2.0069567274841882E-2</v>
      </c>
      <c r="I8" s="118">
        <f t="shared" si="4"/>
        <v>20.06956727484188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VLOOKUP(A9,[2]Sheet1!$A:$B,2,)</f>
        <v>0.75878199999999996</v>
      </c>
      <c r="D9" s="115">
        <f t="shared" si="5"/>
        <v>1.138173E-2</v>
      </c>
      <c r="E9" s="116">
        <f t="shared" si="1"/>
        <v>0.74740026999999998</v>
      </c>
      <c r="F9" s="117">
        <f t="shared" si="2"/>
        <v>0.74740026999999998</v>
      </c>
      <c r="G9" s="112"/>
      <c r="H9" s="118">
        <f t="shared" si="3"/>
        <v>2.0069567274841882E-2</v>
      </c>
      <c r="I9" s="118">
        <f t="shared" si="4"/>
        <v>20.06956727484188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VLOOKUP(A10,[2]Sheet1!$A:$B,2,)</f>
        <v>0.83850000000000002</v>
      </c>
      <c r="D10" s="115">
        <f t="shared" si="5"/>
        <v>1.25775E-2</v>
      </c>
      <c r="E10" s="116">
        <f t="shared" si="1"/>
        <v>0.8259225</v>
      </c>
      <c r="F10" s="117">
        <f t="shared" si="2"/>
        <v>0.8259225</v>
      </c>
      <c r="G10" s="112"/>
      <c r="H10" s="118">
        <f t="shared" si="3"/>
        <v>1.8161510311197615E-2</v>
      </c>
      <c r="I10" s="118">
        <f t="shared" si="4"/>
        <v>18.161510311197617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VLOOKUP(A11,[2]Sheet1!$A:$B,2,)</f>
        <v>0.83333299999999999</v>
      </c>
      <c r="D11" s="115">
        <f t="shared" si="5"/>
        <v>1.2499995E-2</v>
      </c>
      <c r="E11" s="116">
        <f t="shared" si="1"/>
        <v>0.820833005</v>
      </c>
      <c r="F11" s="117">
        <f t="shared" si="2"/>
        <v>0.820833005</v>
      </c>
      <c r="G11" s="112"/>
      <c r="H11" s="118">
        <f t="shared" si="3"/>
        <v>1.8274118984774601E-2</v>
      </c>
      <c r="I11" s="118">
        <f t="shared" si="4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VLOOKUP(A12,[2]Sheet1!$A:$B,2,)</f>
        <v>0.89158300000000001</v>
      </c>
      <c r="D12" s="115">
        <f t="shared" ref="D12:D28" si="6">C12*0.025</f>
        <v>2.2289575000000002E-2</v>
      </c>
      <c r="E12" s="116">
        <f t="shared" si="1"/>
        <v>0.86929342500000006</v>
      </c>
      <c r="F12" s="117">
        <f t="shared" si="2"/>
        <v>0.86929342500000006</v>
      </c>
      <c r="G12" s="112"/>
      <c r="H12" s="118">
        <f t="shared" si="3"/>
        <v>2.8758988945533304E-2</v>
      </c>
      <c r="I12" s="118">
        <f t="shared" si="4"/>
        <v>28.758988945533304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VLOOKUP(A13,[2]Sheet1!$A:$B,2,)</f>
        <v>1</v>
      </c>
      <c r="D13" s="115">
        <f t="shared" si="6"/>
        <v>2.5000000000000001E-2</v>
      </c>
      <c r="E13" s="116">
        <f>C13-D13</f>
        <v>0.97499999999999998</v>
      </c>
      <c r="F13" s="117">
        <f t="shared" si="2"/>
        <v>0.97499999999999998</v>
      </c>
      <c r="G13" s="112"/>
      <c r="H13" s="118">
        <f t="shared" si="3"/>
        <v>2.5641025641025772E-2</v>
      </c>
      <c r="I13" s="118">
        <f t="shared" si="4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VLOOKUP(A14,[2]Sheet1!$A:$B,2,)</f>
        <v>1</v>
      </c>
      <c r="D14" s="115">
        <f t="shared" si="6"/>
        <v>2.5000000000000001E-2</v>
      </c>
      <c r="E14" s="116">
        <f t="shared" ref="E14:E77" si="7">C14-D14</f>
        <v>0.97499999999999998</v>
      </c>
      <c r="F14" s="117">
        <f t="shared" si="2"/>
        <v>0.97499999999999998</v>
      </c>
      <c r="G14" s="112"/>
      <c r="H14" s="118">
        <f t="shared" si="3"/>
        <v>2.5641025641025772E-2</v>
      </c>
      <c r="I14" s="118">
        <f t="shared" si="4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VLOOKUP(A15,[2]Sheet1!$A:$B,2,)</f>
        <v>1</v>
      </c>
      <c r="D15" s="115">
        <f t="shared" si="6"/>
        <v>2.5000000000000001E-2</v>
      </c>
      <c r="E15" s="116">
        <f t="shared" si="7"/>
        <v>0.97499999999999998</v>
      </c>
      <c r="F15" s="117">
        <f t="shared" si="2"/>
        <v>0.97499999999999998</v>
      </c>
      <c r="G15" s="112"/>
      <c r="H15" s="118">
        <f t="shared" si="3"/>
        <v>2.5641025641025772E-2</v>
      </c>
      <c r="I15" s="118">
        <f t="shared" si="4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VLOOKUP(A16,[2]Sheet1!$A:$B,2,)</f>
        <v>1.2826</v>
      </c>
      <c r="D16" s="115">
        <f t="shared" si="6"/>
        <v>3.2065000000000003E-2</v>
      </c>
      <c r="E16" s="116">
        <f>C16-D16</f>
        <v>1.250535</v>
      </c>
      <c r="F16" s="117">
        <f t="shared" si="2"/>
        <v>1.250535</v>
      </c>
      <c r="G16" s="112"/>
      <c r="H16" s="118">
        <f t="shared" si="3"/>
        <v>1.9991443662112696E-2</v>
      </c>
      <c r="I16" s="118">
        <f t="shared" si="4"/>
        <v>19.991443662112694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VLOOKUP(A17,[2]Sheet1!$A:$B,2,)</f>
        <v>1.2826</v>
      </c>
      <c r="D17" s="115">
        <f t="shared" si="6"/>
        <v>3.2065000000000003E-2</v>
      </c>
      <c r="E17" s="116">
        <f t="shared" si="7"/>
        <v>1.250535</v>
      </c>
      <c r="F17" s="117">
        <f t="shared" si="2"/>
        <v>1.250535</v>
      </c>
      <c r="G17" s="112"/>
      <c r="H17" s="118">
        <f t="shared" si="3"/>
        <v>1.9991443662112696E-2</v>
      </c>
      <c r="I17" s="118">
        <f t="shared" si="4"/>
        <v>19.991443662112694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VLOOKUP(A18,[2]Sheet1!$A:$B,2,)</f>
        <v>1.4265000000000001</v>
      </c>
      <c r="D18" s="115">
        <f t="shared" si="6"/>
        <v>3.5662500000000007E-2</v>
      </c>
      <c r="E18" s="116">
        <f t="shared" si="7"/>
        <v>1.3908375000000002</v>
      </c>
      <c r="F18" s="117">
        <f t="shared" si="2"/>
        <v>1.3908375000000002</v>
      </c>
      <c r="G18" s="112"/>
      <c r="H18" s="118">
        <f t="shared" si="3"/>
        <v>1.7974781381721372E-2</v>
      </c>
      <c r="I18" s="118">
        <f t="shared" si="4"/>
        <v>17.974781381721371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VLOOKUP(A19,[2]Sheet1!$A:$B,2,)</f>
        <v>1.448855</v>
      </c>
      <c r="D19" s="115">
        <f t="shared" si="6"/>
        <v>3.6221375E-2</v>
      </c>
      <c r="E19" s="116">
        <f t="shared" si="7"/>
        <v>1.412633625</v>
      </c>
      <c r="F19" s="117">
        <f t="shared" si="2"/>
        <v>1.412633625</v>
      </c>
      <c r="G19" s="112"/>
      <c r="H19" s="118">
        <f t="shared" si="3"/>
        <v>1.7697440835021894E-2</v>
      </c>
      <c r="I19" s="118">
        <f t="shared" si="4"/>
        <v>17.697440835021894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VLOOKUP(A20,[2]Sheet1!$A:$B,2,)</f>
        <v>1.7</v>
      </c>
      <c r="D20" s="115">
        <f t="shared" si="6"/>
        <v>4.2500000000000003E-2</v>
      </c>
      <c r="E20" s="116">
        <f t="shared" si="7"/>
        <v>1.6575</v>
      </c>
      <c r="F20" s="117">
        <f t="shared" si="2"/>
        <v>1.6575</v>
      </c>
      <c r="G20" s="112"/>
      <c r="H20" s="118">
        <f t="shared" si="3"/>
        <v>1.5082956259426794E-2</v>
      </c>
      <c r="I20" s="118">
        <f t="shared" si="4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VLOOKUP(A21,[2]Sheet1!$A:$B,2,)</f>
        <v>1.7437849999999999</v>
      </c>
      <c r="D21" s="115">
        <f t="shared" si="6"/>
        <v>4.3594624999999998E-2</v>
      </c>
      <c r="E21" s="116">
        <f t="shared" si="7"/>
        <v>1.700190375</v>
      </c>
      <c r="F21" s="117">
        <f t="shared" si="2"/>
        <v>1.700190375</v>
      </c>
      <c r="G21" s="112"/>
      <c r="H21" s="118">
        <f t="shared" si="3"/>
        <v>1.4704235694782075E-2</v>
      </c>
      <c r="I21" s="118">
        <f t="shared" si="4"/>
        <v>14.704235694782074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VLOOKUP(A22,[2]Sheet1!$A:$B,2,)</f>
        <v>1.788268</v>
      </c>
      <c r="D22" s="115">
        <f t="shared" si="6"/>
        <v>4.4706700000000002E-2</v>
      </c>
      <c r="E22" s="116">
        <f t="shared" si="7"/>
        <v>1.7435612999999999</v>
      </c>
      <c r="F22" s="117">
        <f t="shared" si="2"/>
        <v>1.7435612999999999</v>
      </c>
      <c r="G22" s="112"/>
      <c r="H22" s="118">
        <f t="shared" si="3"/>
        <v>1.4338469200939508E-2</v>
      </c>
      <c r="I22" s="118">
        <f t="shared" si="4"/>
        <v>14.338469200939507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VLOOKUP(A23,[2]Sheet1!$A:$B,2,)</f>
        <v>1.79</v>
      </c>
      <c r="D23" s="115">
        <f t="shared" si="6"/>
        <v>4.4750000000000005E-2</v>
      </c>
      <c r="E23" s="116">
        <f t="shared" si="7"/>
        <v>1.74525</v>
      </c>
      <c r="F23" s="117">
        <f t="shared" si="2"/>
        <v>1.74525</v>
      </c>
      <c r="G23" s="112"/>
      <c r="H23" s="118">
        <f t="shared" si="3"/>
        <v>1.4324595330181933E-2</v>
      </c>
      <c r="I23" s="118">
        <f t="shared" si="4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VLOOKUP(A24,[2]Sheet1!$A:$B,2,)</f>
        <v>1.79</v>
      </c>
      <c r="D24" s="115">
        <f t="shared" si="6"/>
        <v>4.4750000000000005E-2</v>
      </c>
      <c r="E24" s="116">
        <f t="shared" si="7"/>
        <v>1.74525</v>
      </c>
      <c r="F24" s="117">
        <f t="shared" si="2"/>
        <v>1.74525</v>
      </c>
      <c r="G24" s="112"/>
      <c r="H24" s="118">
        <f t="shared" si="3"/>
        <v>1.4324595330181933E-2</v>
      </c>
      <c r="I24" s="118">
        <f t="shared" si="4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VLOOKUP(A25,[2]Sheet1!$A:$B,2,)</f>
        <v>1.99</v>
      </c>
      <c r="D25" s="115">
        <f t="shared" si="6"/>
        <v>4.9750000000000003E-2</v>
      </c>
      <c r="E25" s="116">
        <f t="shared" si="7"/>
        <v>1.94025</v>
      </c>
      <c r="F25" s="117">
        <f t="shared" si="2"/>
        <v>1.94025</v>
      </c>
      <c r="G25" s="112"/>
      <c r="H25" s="118">
        <f t="shared" si="3"/>
        <v>1.2884937508053085E-2</v>
      </c>
      <c r="I25" s="118">
        <f t="shared" si="4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VLOOKUP(A26,[2]Sheet1!$A:$B,2,)</f>
        <v>2</v>
      </c>
      <c r="D26" s="115">
        <f t="shared" si="6"/>
        <v>0.05</v>
      </c>
      <c r="E26" s="116">
        <f t="shared" si="7"/>
        <v>1.95</v>
      </c>
      <c r="F26" s="117">
        <f t="shared" si="2"/>
        <v>1.95</v>
      </c>
      <c r="G26" s="112"/>
      <c r="H26" s="118">
        <f t="shared" si="3"/>
        <v>1.2820512820512886E-2</v>
      </c>
      <c r="I26" s="118">
        <f t="shared" si="4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VLOOKUP(A27,[2]Sheet1!$A:$B,2,)</f>
        <v>2.2285268</v>
      </c>
      <c r="D27" s="115">
        <f t="shared" si="6"/>
        <v>5.5713170000000006E-2</v>
      </c>
      <c r="E27" s="116">
        <f t="shared" si="7"/>
        <v>2.1728136299999998</v>
      </c>
      <c r="F27" s="117">
        <f t="shared" si="2"/>
        <v>2.1728136299999998</v>
      </c>
      <c r="G27" s="112"/>
      <c r="H27" s="118">
        <f t="shared" si="3"/>
        <v>1.1505818840063187E-2</v>
      </c>
      <c r="I27" s="118">
        <f t="shared" si="4"/>
        <v>11.505818840063187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VLOOKUP(A28,[2]Sheet1!$A:$B,2,)</f>
        <v>2.3393890000000002</v>
      </c>
      <c r="D28" s="115">
        <f t="shared" si="6"/>
        <v>5.8484725000000008E-2</v>
      </c>
      <c r="E28" s="116">
        <f t="shared" si="7"/>
        <v>2.2809042750000001</v>
      </c>
      <c r="F28" s="117">
        <f t="shared" si="2"/>
        <v>2.2809042750000001</v>
      </c>
      <c r="G28" s="112"/>
      <c r="H28" s="118">
        <f t="shared" si="3"/>
        <v>1.0960565190750948E-2</v>
      </c>
      <c r="I28" s="118">
        <f t="shared" si="4"/>
        <v>10.960565190750948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VLOOKUP(A29,[2]Sheet1!$A:$B,2,)</f>
        <v>2.5670000000000002</v>
      </c>
      <c r="D29" s="115">
        <f>C29*0.03</f>
        <v>7.7010000000000009E-2</v>
      </c>
      <c r="E29" s="116">
        <f t="shared" si="7"/>
        <v>2.4899900000000001</v>
      </c>
      <c r="F29" s="117">
        <f t="shared" si="2"/>
        <v>2.4899900000000001</v>
      </c>
      <c r="G29" s="112"/>
      <c r="H29" s="118">
        <f t="shared" si="3"/>
        <v>1.2048241157595063E-2</v>
      </c>
      <c r="I29" s="118">
        <f t="shared" si="4"/>
        <v>12.048241157595063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VLOOKUP(A30,[2]Sheet1!$A:$B,2,)</f>
        <v>2.7189679999999998</v>
      </c>
      <c r="D30" s="115">
        <f t="shared" ref="D30:D34" si="8">C30*0.03</f>
        <v>8.1569039999999995E-2</v>
      </c>
      <c r="E30" s="116">
        <f t="shared" si="7"/>
        <v>2.6373989599999996</v>
      </c>
      <c r="F30" s="117">
        <f t="shared" si="2"/>
        <v>2.6373989599999996</v>
      </c>
      <c r="G30" s="112"/>
      <c r="H30" s="118">
        <f t="shared" si="3"/>
        <v>1.1374843341865892E-2</v>
      </c>
      <c r="I30" s="118">
        <f t="shared" si="4"/>
        <v>11.374843341865892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VLOOKUP(A31,[2]Sheet1!$A:$B,2,)</f>
        <v>2.6882000000000001</v>
      </c>
      <c r="D31" s="115">
        <f t="shared" si="8"/>
        <v>8.0645999999999995E-2</v>
      </c>
      <c r="E31" s="116">
        <f t="shared" si="7"/>
        <v>2.6075540000000004</v>
      </c>
      <c r="F31" s="117">
        <f t="shared" si="2"/>
        <v>2.6075540000000004</v>
      </c>
      <c r="G31" s="112"/>
      <c r="H31" s="118">
        <f t="shared" si="3"/>
        <v>1.150503498681138E-2</v>
      </c>
      <c r="I31" s="118">
        <f t="shared" si="4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VLOOKUP(A32,[2]Sheet1!$A:$B,2,)</f>
        <v>3.0051000000000001</v>
      </c>
      <c r="D32" s="115">
        <f t="shared" si="8"/>
        <v>9.0152999999999997E-2</v>
      </c>
      <c r="E32" s="116">
        <f t="shared" si="7"/>
        <v>2.9149470000000002</v>
      </c>
      <c r="F32" s="117">
        <f t="shared" si="2"/>
        <v>2.9149470000000002</v>
      </c>
      <c r="G32" s="112"/>
      <c r="H32" s="118">
        <f t="shared" si="3"/>
        <v>1.0291782320570486E-2</v>
      </c>
      <c r="I32" s="118">
        <f t="shared" si="4"/>
        <v>10.291782320570487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VLOOKUP(A33,[2]Sheet1!$A:$B,2,)</f>
        <v>2.9740000000000002</v>
      </c>
      <c r="D33" s="115">
        <f t="shared" si="8"/>
        <v>8.9220000000000008E-2</v>
      </c>
      <c r="E33" s="116">
        <f t="shared" si="7"/>
        <v>2.8847800000000001</v>
      </c>
      <c r="F33" s="117">
        <f t="shared" si="2"/>
        <v>2.8847800000000001</v>
      </c>
      <c r="G33" s="112"/>
      <c r="H33" s="118">
        <f t="shared" si="3"/>
        <v>1.0399406540533396E-2</v>
      </c>
      <c r="I33" s="118">
        <f t="shared" si="4"/>
        <v>10.399406540533395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VLOOKUP(A34,[2]Sheet1!$A:$B,2,)</f>
        <v>3.093</v>
      </c>
      <c r="D34" s="115">
        <f t="shared" si="8"/>
        <v>9.2789999999999997E-2</v>
      </c>
      <c r="E34" s="116">
        <f t="shared" si="7"/>
        <v>3.00021</v>
      </c>
      <c r="F34" s="117">
        <f t="shared" si="2"/>
        <v>3.00021</v>
      </c>
      <c r="G34" s="112"/>
      <c r="H34" s="118">
        <f t="shared" si="3"/>
        <v>9.9993000489965733E-3</v>
      </c>
      <c r="I34" s="118">
        <f t="shared" si="4"/>
        <v>9.9993000489965738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VLOOKUP(A35,[2]Sheet1!$A:$B,2,)</f>
        <v>3.4626000000000001</v>
      </c>
      <c r="D35" s="115">
        <f>C35*0.035</f>
        <v>0.12119100000000002</v>
      </c>
      <c r="E35" s="116">
        <f t="shared" si="7"/>
        <v>3.3414090000000001</v>
      </c>
      <c r="F35" s="117">
        <f t="shared" si="2"/>
        <v>3.3414090000000001</v>
      </c>
      <c r="G35" s="112"/>
      <c r="H35" s="118">
        <f t="shared" si="3"/>
        <v>1.0474623130541649E-2</v>
      </c>
      <c r="I35" s="118">
        <f t="shared" si="4"/>
        <v>10.47462313054165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VLOOKUP(A36,[2]Sheet1!$A:$B,2,)</f>
        <v>3.5049000000000001</v>
      </c>
      <c r="D36" s="115">
        <f t="shared" ref="D36:D42" si="9">C36*0.035</f>
        <v>0.12267150000000002</v>
      </c>
      <c r="E36" s="116">
        <f t="shared" si="7"/>
        <v>3.3822285000000001</v>
      </c>
      <c r="F36" s="117">
        <f t="shared" si="2"/>
        <v>3.3822285000000001</v>
      </c>
      <c r="G36" s="112"/>
      <c r="H36" s="118">
        <f t="shared" si="3"/>
        <v>1.0348206810982752E-2</v>
      </c>
      <c r="I36" s="118">
        <f t="shared" si="4"/>
        <v>10.348206810982752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VLOOKUP(A37,[2]Sheet1!$A:$B,2,)</f>
        <v>3.64</v>
      </c>
      <c r="D37" s="115">
        <f t="shared" si="9"/>
        <v>0.12740000000000001</v>
      </c>
      <c r="E37" s="116">
        <f t="shared" si="7"/>
        <v>3.5125999999999999</v>
      </c>
      <c r="F37" s="117">
        <f t="shared" si="2"/>
        <v>3.5125999999999999</v>
      </c>
      <c r="G37" s="112"/>
      <c r="H37" s="118">
        <f t="shared" si="3"/>
        <v>9.9641291351136307E-3</v>
      </c>
      <c r="I37" s="118">
        <f t="shared" si="4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VLOOKUP(A38,[2]Sheet1!$A:$B,2,)</f>
        <v>3.6732</v>
      </c>
      <c r="D38" s="115">
        <f t="shared" si="9"/>
        <v>0.12856200000000001</v>
      </c>
      <c r="E38" s="116">
        <f t="shared" si="7"/>
        <v>3.544638</v>
      </c>
      <c r="F38" s="117">
        <f t="shared" si="2"/>
        <v>3.544638</v>
      </c>
      <c r="G38" s="112"/>
      <c r="H38" s="118">
        <f t="shared" si="3"/>
        <v>9.8740689458274855E-3</v>
      </c>
      <c r="I38" s="118">
        <f t="shared" si="4"/>
        <v>9.8740689458274851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VLOOKUP(A39,[2]Sheet1!$A:$B,2,)</f>
        <v>3.7549000000000001</v>
      </c>
      <c r="D39" s="115">
        <f t="shared" si="9"/>
        <v>0.13142150000000002</v>
      </c>
      <c r="E39" s="116">
        <f t="shared" si="7"/>
        <v>3.6234785</v>
      </c>
      <c r="F39" s="117">
        <f t="shared" si="2"/>
        <v>3.6234785</v>
      </c>
      <c r="G39" s="112"/>
      <c r="H39" s="118">
        <f t="shared" si="3"/>
        <v>9.6592266243610836E-3</v>
      </c>
      <c r="I39" s="118">
        <f t="shared" si="4"/>
        <v>9.659226624361084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VLOOKUP(A40,[2]Sheet1!$A:$B,2,)</f>
        <v>3.9045999999999998</v>
      </c>
      <c r="D40" s="115">
        <f t="shared" si="9"/>
        <v>0.136661</v>
      </c>
      <c r="E40" s="116">
        <f t="shared" si="7"/>
        <v>3.7679389999999997</v>
      </c>
      <c r="F40" s="117">
        <f t="shared" si="2"/>
        <v>3.7679389999999997</v>
      </c>
      <c r="G40" s="112"/>
      <c r="H40" s="118">
        <f t="shared" si="3"/>
        <v>9.288897723662759E-3</v>
      </c>
      <c r="I40" s="118">
        <f t="shared" si="4"/>
        <v>9.2888977236627586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VLOOKUP(A41,[2]Sheet1!$A:$B,2,)</f>
        <v>4.093</v>
      </c>
      <c r="D41" s="115">
        <f t="shared" si="9"/>
        <v>0.14325500000000002</v>
      </c>
      <c r="E41" s="116">
        <f t="shared" si="7"/>
        <v>3.9497450000000001</v>
      </c>
      <c r="F41" s="117">
        <f t="shared" si="2"/>
        <v>3.9497450000000001</v>
      </c>
      <c r="G41" s="112"/>
      <c r="H41" s="118">
        <f t="shared" si="3"/>
        <v>8.861331554315538E-3</v>
      </c>
      <c r="I41" s="118">
        <f t="shared" si="4"/>
        <v>8.8613315543155373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VLOOKUP(A42,[2]Sheet1!$A:$B,2,)</f>
        <v>4.4543432999999997</v>
      </c>
      <c r="D42" s="115">
        <f t="shared" si="9"/>
        <v>0.15590201549999999</v>
      </c>
      <c r="E42" s="116">
        <f t="shared" si="7"/>
        <v>4.2984412845</v>
      </c>
      <c r="F42" s="117">
        <f t="shared" si="2"/>
        <v>4.2984412845</v>
      </c>
      <c r="G42" s="112"/>
      <c r="H42" s="118">
        <f t="shared" si="3"/>
        <v>8.1424864697369481E-3</v>
      </c>
      <c r="I42" s="118">
        <f t="shared" si="4"/>
        <v>8.1424864697369479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VLOOKUP(A43,[2]Sheet1!$A:$B,2,)</f>
        <v>4.7586899999999996</v>
      </c>
      <c r="D43" s="115">
        <f>C43*0.04</f>
        <v>0.19034759999999998</v>
      </c>
      <c r="E43" s="116">
        <f t="shared" si="7"/>
        <v>4.5683423999999997</v>
      </c>
      <c r="F43" s="117">
        <f t="shared" si="2"/>
        <v>4.5683423999999997</v>
      </c>
      <c r="G43" s="112"/>
      <c r="H43" s="118">
        <f t="shared" si="3"/>
        <v>8.7559111155941505E-3</v>
      </c>
      <c r="I43" s="118">
        <f t="shared" si="4"/>
        <v>8.7559111155941505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VLOOKUP(A44,[2]Sheet1!$A:$B,2,)</f>
        <v>5.2394999999999996</v>
      </c>
      <c r="D44" s="115">
        <f t="shared" ref="D44:D57" si="10">C44*0.04</f>
        <v>0.20957999999999999</v>
      </c>
      <c r="E44" s="116">
        <f t="shared" si="7"/>
        <v>5.0299199999999997</v>
      </c>
      <c r="F44" s="117">
        <f t="shared" si="2"/>
        <v>5.0299199999999997</v>
      </c>
      <c r="G44" s="112"/>
      <c r="H44" s="118">
        <f t="shared" si="3"/>
        <v>7.9524127620319851E-3</v>
      </c>
      <c r="I44" s="118">
        <f t="shared" si="4"/>
        <v>7.9524127620319849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VLOOKUP(A45,[2]Sheet1!$A:$B,2,)</f>
        <v>6.4131159999999996</v>
      </c>
      <c r="D45" s="115">
        <f t="shared" si="10"/>
        <v>0.25652463999999997</v>
      </c>
      <c r="E45" s="116">
        <f t="shared" si="7"/>
        <v>6.1565913599999993</v>
      </c>
      <c r="F45" s="117">
        <f t="shared" si="2"/>
        <v>6.1565913599999993</v>
      </c>
      <c r="G45" s="112"/>
      <c r="H45" s="118">
        <f t="shared" si="3"/>
        <v>6.4971016689338856E-3</v>
      </c>
      <c r="I45" s="118">
        <f t="shared" si="4"/>
        <v>6.4971016689338859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VLOOKUP(A46,[2]Sheet1!$A:$B,2,)</f>
        <v>6.6638999999999999</v>
      </c>
      <c r="D46" s="115">
        <f t="shared" si="10"/>
        <v>0.26655600000000002</v>
      </c>
      <c r="E46" s="116">
        <f t="shared" si="7"/>
        <v>6.3973440000000004</v>
      </c>
      <c r="F46" s="117">
        <f t="shared" si="2"/>
        <v>6.3973440000000004</v>
      </c>
      <c r="G46" s="112"/>
      <c r="H46" s="118">
        <f t="shared" si="3"/>
        <v>6.2525948268531417E-3</v>
      </c>
      <c r="I46" s="118">
        <f t="shared" si="4"/>
        <v>6.2525948268531417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VLOOKUP(A47,[2]Sheet1!$A:$B,2,)</f>
        <v>6.7354000000000003</v>
      </c>
      <c r="D47" s="115">
        <f t="shared" si="10"/>
        <v>0.26941600000000004</v>
      </c>
      <c r="E47" s="116">
        <f t="shared" si="7"/>
        <v>6.4659840000000006</v>
      </c>
      <c r="F47" s="117">
        <f t="shared" si="2"/>
        <v>6.4659840000000006</v>
      </c>
      <c r="G47" s="112"/>
      <c r="H47" s="118">
        <f t="shared" si="3"/>
        <v>6.1862200710672832E-3</v>
      </c>
      <c r="I47" s="118">
        <f t="shared" si="4"/>
        <v>6.1862200710672832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VLOOKUP(A48,[2]Sheet1!$A:$B,2,)</f>
        <v>6.7045000000000003</v>
      </c>
      <c r="D48" s="115">
        <f t="shared" si="10"/>
        <v>0.26818000000000003</v>
      </c>
      <c r="E48" s="116">
        <f t="shared" si="7"/>
        <v>6.4363200000000003</v>
      </c>
      <c r="F48" s="117">
        <f t="shared" si="2"/>
        <v>6.4363200000000003</v>
      </c>
      <c r="G48" s="112"/>
      <c r="H48" s="118">
        <f t="shared" si="3"/>
        <v>6.2147313993089204E-3</v>
      </c>
      <c r="I48" s="118">
        <f t="shared" si="4"/>
        <v>6.2147313993089206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VLOOKUP(A49,[2]Sheet1!$A:$B,2,)</f>
        <v>7.6509999999999998</v>
      </c>
      <c r="D49" s="115">
        <f t="shared" si="10"/>
        <v>0.30603999999999998</v>
      </c>
      <c r="E49" s="116">
        <f t="shared" si="7"/>
        <v>7.3449599999999995</v>
      </c>
      <c r="F49" s="117">
        <f t="shared" si="2"/>
        <v>7.3449599999999995</v>
      </c>
      <c r="G49" s="112"/>
      <c r="H49" s="118">
        <f t="shared" si="3"/>
        <v>5.445911209863652E-3</v>
      </c>
      <c r="I49" s="118">
        <f t="shared" si="4"/>
        <v>5.4459112098636524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VLOOKUP(A50,[2]Sheet1!$A:$B,2,)</f>
        <v>7.8085959999999996</v>
      </c>
      <c r="D50" s="115">
        <f t="shared" si="10"/>
        <v>0.31234383999999998</v>
      </c>
      <c r="E50" s="116">
        <f t="shared" si="7"/>
        <v>7.4962521600000001</v>
      </c>
      <c r="F50" s="117">
        <f t="shared" si="2"/>
        <v>7.4962521600000001</v>
      </c>
      <c r="G50" s="112"/>
      <c r="H50" s="118">
        <f t="shared" si="3"/>
        <v>5.3359997964636252E-3</v>
      </c>
      <c r="I50" s="118">
        <f t="shared" si="4"/>
        <v>5.335999796463625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VLOOKUP(A51,[2]Sheet1!$A:$B,2,)</f>
        <v>7.8479999999999999</v>
      </c>
      <c r="D51" s="115">
        <f t="shared" si="10"/>
        <v>0.31391999999999998</v>
      </c>
      <c r="E51" s="116">
        <f t="shared" si="7"/>
        <v>7.5340799999999994</v>
      </c>
      <c r="F51" s="117">
        <f t="shared" si="2"/>
        <v>7.5340799999999994</v>
      </c>
      <c r="G51" s="112"/>
      <c r="H51" s="118">
        <f t="shared" si="3"/>
        <v>5.3092082908596794E-3</v>
      </c>
      <c r="I51" s="118">
        <f t="shared" si="4"/>
        <v>5.3092082908596794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VLOOKUP(A52,[2]Sheet1!$A:$B,2,)</f>
        <v>8.0950000000000006</v>
      </c>
      <c r="D52" s="115">
        <f t="shared" si="10"/>
        <v>0.32380000000000003</v>
      </c>
      <c r="E52" s="116">
        <f t="shared" si="7"/>
        <v>7.7712000000000003</v>
      </c>
      <c r="F52" s="117">
        <f t="shared" si="2"/>
        <v>7.7712000000000003</v>
      </c>
      <c r="G52" s="112"/>
      <c r="H52" s="118">
        <f t="shared" si="3"/>
        <v>5.1472102120650731E-3</v>
      </c>
      <c r="I52" s="118">
        <f t="shared" si="4"/>
        <v>5.1472102120650733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VLOOKUP(A53,[2]Sheet1!$A:$B,2,)</f>
        <v>8.75</v>
      </c>
      <c r="D53" s="115">
        <f t="shared" si="10"/>
        <v>0.35000000000000003</v>
      </c>
      <c r="E53" s="116">
        <f t="shared" si="7"/>
        <v>8.4</v>
      </c>
      <c r="F53" s="117">
        <f t="shared" si="2"/>
        <v>8.4</v>
      </c>
      <c r="G53" s="112"/>
      <c r="H53" s="118">
        <f t="shared" si="3"/>
        <v>4.7619047619047589E-3</v>
      </c>
      <c r="I53" s="118">
        <f t="shared" si="4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VLOOKUP(A54,[2]Sheet1!$A:$B,2,)</f>
        <v>9.2331000000000003</v>
      </c>
      <c r="D54" s="115">
        <f t="shared" si="10"/>
        <v>0.36932400000000004</v>
      </c>
      <c r="E54" s="116">
        <f t="shared" si="7"/>
        <v>8.8637759999999997</v>
      </c>
      <c r="F54" s="117">
        <f t="shared" si="2"/>
        <v>8.8637759999999997</v>
      </c>
      <c r="G54" s="112"/>
      <c r="H54" s="118">
        <f t="shared" si="3"/>
        <v>4.5127494196604279E-3</v>
      </c>
      <c r="I54" s="118">
        <f t="shared" si="4"/>
        <v>4.5127494196604276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VLOOKUP(A55,[2]Sheet1!$A:$B,2,)</f>
        <v>9.8002000000000002</v>
      </c>
      <c r="D55" s="115">
        <f t="shared" si="10"/>
        <v>0.39200800000000002</v>
      </c>
      <c r="E55" s="116">
        <f t="shared" si="7"/>
        <v>9.4081919999999997</v>
      </c>
      <c r="F55" s="117">
        <f t="shared" si="2"/>
        <v>9.4081919999999997</v>
      </c>
      <c r="G55" s="112"/>
      <c r="H55" s="118">
        <f t="shared" si="3"/>
        <v>4.2516139126412417E-3</v>
      </c>
      <c r="I55" s="118">
        <f t="shared" si="4"/>
        <v>4.2516139126412416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VLOOKUP(A56,[2]Sheet1!$A:$B,2,)</f>
        <v>9.6959</v>
      </c>
      <c r="D56" s="115">
        <f t="shared" si="10"/>
        <v>0.38783600000000001</v>
      </c>
      <c r="E56" s="116">
        <f t="shared" si="7"/>
        <v>9.3080639999999999</v>
      </c>
      <c r="F56" s="117">
        <f t="shared" si="2"/>
        <v>9.3080639999999999</v>
      </c>
      <c r="G56" s="112"/>
      <c r="H56" s="118">
        <f t="shared" si="3"/>
        <v>4.2973490513172202E-3</v>
      </c>
      <c r="I56" s="118">
        <f t="shared" si="4"/>
        <v>4.2973490513172203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VLOOKUP(A57,[2]Sheet1!$A:$B,2,)</f>
        <v>10.085699999999999</v>
      </c>
      <c r="D57" s="115">
        <f t="shared" si="10"/>
        <v>0.40342799999999995</v>
      </c>
      <c r="E57" s="116">
        <f t="shared" si="7"/>
        <v>9.6822719999999993</v>
      </c>
      <c r="F57" s="117">
        <f t="shared" si="2"/>
        <v>9.6822719999999993</v>
      </c>
      <c r="G57" s="112"/>
      <c r="H57" s="118">
        <f t="shared" si="3"/>
        <v>4.1312617534396967E-3</v>
      </c>
      <c r="I57" s="118">
        <f t="shared" si="4"/>
        <v>4.1312617534396967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VLOOKUP(A58,[2]Sheet1!$A:$B,2,)</f>
        <v>12</v>
      </c>
      <c r="D58" s="115">
        <f>C58*0.045</f>
        <v>0.54</v>
      </c>
      <c r="E58" s="116">
        <f t="shared" si="7"/>
        <v>11.46</v>
      </c>
      <c r="F58" s="117">
        <f t="shared" si="2"/>
        <v>11.46</v>
      </c>
      <c r="G58" s="112"/>
      <c r="H58" s="118">
        <f t="shared" si="3"/>
        <v>3.9267015706806324E-3</v>
      </c>
      <c r="I58" s="118">
        <f t="shared" si="4"/>
        <v>3.9267015706806325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VLOOKUP(A59,[2]Sheet1!$A:$B,2,)</f>
        <v>11.73</v>
      </c>
      <c r="D59" s="115">
        <f t="shared" ref="D59:D69" si="11">C59*0.045</f>
        <v>0.52785000000000004</v>
      </c>
      <c r="E59" s="116">
        <f t="shared" si="7"/>
        <v>11.20215</v>
      </c>
      <c r="F59" s="117">
        <f t="shared" si="2"/>
        <v>11.20215</v>
      </c>
      <c r="G59" s="112"/>
      <c r="H59" s="118">
        <f t="shared" si="3"/>
        <v>4.0170860058113822E-3</v>
      </c>
      <c r="I59" s="118">
        <f t="shared" si="4"/>
        <v>4.0170860058113824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VLOOKUP(A60,[2]Sheet1!$A:$B,2,)</f>
        <v>14.166907</v>
      </c>
      <c r="D60" s="115">
        <f t="shared" si="11"/>
        <v>0.63751081499999995</v>
      </c>
      <c r="E60" s="116">
        <f t="shared" si="7"/>
        <v>13.529396185</v>
      </c>
      <c r="F60" s="117">
        <f t="shared" si="2"/>
        <v>13.529396185</v>
      </c>
      <c r="G60" s="112"/>
      <c r="H60" s="118">
        <f t="shared" si="3"/>
        <v>3.3260907866598938E-3</v>
      </c>
      <c r="I60" s="118">
        <f t="shared" si="4"/>
        <v>3.3260907866598939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VLOOKUP(A61,[2]Sheet1!$A:$B,2,)</f>
        <v>14.5164995</v>
      </c>
      <c r="D61" s="115">
        <f t="shared" si="11"/>
        <v>0.65324247749999997</v>
      </c>
      <c r="E61" s="116">
        <f t="shared" si="7"/>
        <v>13.863257022500001</v>
      </c>
      <c r="F61" s="117">
        <f t="shared" si="2"/>
        <v>13.863257022500001</v>
      </c>
      <c r="G61" s="112"/>
      <c r="H61" s="118">
        <f t="shared" si="3"/>
        <v>3.2459904571462E-3</v>
      </c>
      <c r="I61" s="118">
        <f t="shared" si="4"/>
        <v>3.2459904571461999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VLOOKUP(A62,[2]Sheet1!$A:$B,2,)</f>
        <v>15.42</v>
      </c>
      <c r="D62" s="115">
        <f t="shared" si="11"/>
        <v>0.69389999999999996</v>
      </c>
      <c r="E62" s="116">
        <f t="shared" si="7"/>
        <v>14.726100000000001</v>
      </c>
      <c r="F62" s="117">
        <f t="shared" si="2"/>
        <v>14.726100000000001</v>
      </c>
      <c r="G62" s="112"/>
      <c r="H62" s="118">
        <f t="shared" si="3"/>
        <v>3.0557988876891984E-3</v>
      </c>
      <c r="I62" s="118">
        <f t="shared" si="4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VLOOKUP(A63,[2]Sheet1!$A:$B,2,)</f>
        <v>16.7271</v>
      </c>
      <c r="D63" s="115">
        <f t="shared" si="11"/>
        <v>0.75271949999999999</v>
      </c>
      <c r="E63" s="116">
        <f t="shared" si="7"/>
        <v>15.974380500000001</v>
      </c>
      <c r="F63" s="117">
        <f t="shared" si="2"/>
        <v>15.974380500000001</v>
      </c>
      <c r="G63" s="112"/>
      <c r="H63" s="118">
        <f t="shared" si="3"/>
        <v>2.8170106502721642E-3</v>
      </c>
      <c r="I63" s="118">
        <f t="shared" si="4"/>
        <v>2.8170106502721644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VLOOKUP(A64,[2]Sheet1!$A:$B,2,)</f>
        <v>16.7271</v>
      </c>
      <c r="D64" s="115">
        <f t="shared" si="11"/>
        <v>0.75271949999999999</v>
      </c>
      <c r="E64" s="116">
        <f t="shared" si="7"/>
        <v>15.974380500000001</v>
      </c>
      <c r="F64" s="117">
        <f t="shared" si="2"/>
        <v>15.974380500000001</v>
      </c>
      <c r="G64" s="112"/>
      <c r="H64" s="118">
        <f t="shared" si="3"/>
        <v>2.8170106502721642E-3</v>
      </c>
      <c r="I64" s="118">
        <f t="shared" si="4"/>
        <v>2.8170106502721644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VLOOKUP(A65,[2]Sheet1!$A:$B,2,)</f>
        <v>16.747299999999999</v>
      </c>
      <c r="D65" s="115">
        <f t="shared" si="11"/>
        <v>0.75362849999999992</v>
      </c>
      <c r="E65" s="116">
        <f t="shared" si="7"/>
        <v>15.9936715</v>
      </c>
      <c r="F65" s="117">
        <f t="shared" si="2"/>
        <v>15.9936715</v>
      </c>
      <c r="G65" s="112"/>
      <c r="H65" s="118">
        <f t="shared" si="3"/>
        <v>2.8136128718162096E-3</v>
      </c>
      <c r="I65" s="118">
        <f t="shared" si="4"/>
        <v>2.8136128718162094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VLOOKUP(A66,[2]Sheet1!$A:$B,2,)</f>
        <v>16.747299999999999</v>
      </c>
      <c r="D66" s="115">
        <f t="shared" si="11"/>
        <v>0.75362849999999992</v>
      </c>
      <c r="E66" s="116">
        <f t="shared" si="7"/>
        <v>15.9936715</v>
      </c>
      <c r="F66" s="117">
        <f t="shared" si="2"/>
        <v>15.9936715</v>
      </c>
      <c r="G66" s="112"/>
      <c r="H66" s="118">
        <f t="shared" si="3"/>
        <v>2.8136128718162096E-3</v>
      </c>
      <c r="I66" s="118">
        <f t="shared" si="4"/>
        <v>2.8136128718162094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VLOOKUP(A67,[2]Sheet1!$A:$B,2,)</f>
        <v>18.069199999999999</v>
      </c>
      <c r="D67" s="115">
        <f t="shared" si="11"/>
        <v>0.81311399999999989</v>
      </c>
      <c r="E67" s="116">
        <f t="shared" si="7"/>
        <v>17.256086</v>
      </c>
      <c r="F67" s="117">
        <f t="shared" ref="F67:F130" si="12">E67</f>
        <v>17.256086</v>
      </c>
      <c r="G67" s="112"/>
      <c r="H67" s="118">
        <f t="shared" ref="H67:H130" si="13">(1/E67)-(1/C67)</f>
        <v>2.607775598707604E-3</v>
      </c>
      <c r="I67" s="118">
        <f t="shared" ref="I67:I130" si="14">H67*1000</f>
        <v>2.6077755987076041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VLOOKUP(A68,[2]Sheet1!$A:$B,2,)</f>
        <v>17.723009999999999</v>
      </c>
      <c r="D68" s="115">
        <f t="shared" si="11"/>
        <v>0.79753544999999992</v>
      </c>
      <c r="E68" s="116">
        <f t="shared" si="7"/>
        <v>16.925474549999997</v>
      </c>
      <c r="F68" s="117">
        <f t="shared" si="12"/>
        <v>16.925474549999997</v>
      </c>
      <c r="G68" s="112"/>
      <c r="H68" s="118">
        <f t="shared" si="13"/>
        <v>2.658714227897388E-3</v>
      </c>
      <c r="I68" s="118">
        <f t="shared" si="14"/>
        <v>2.6587142278973879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VLOOKUP(A69,[2]Sheet1!$A:$B,2,)</f>
        <v>19.650513</v>
      </c>
      <c r="D69" s="115">
        <f t="shared" si="11"/>
        <v>0.88427308500000001</v>
      </c>
      <c r="E69" s="116">
        <f t="shared" si="7"/>
        <v>18.766239915</v>
      </c>
      <c r="F69" s="117">
        <f t="shared" si="12"/>
        <v>18.766239915</v>
      </c>
      <c r="G69" s="112"/>
      <c r="H69" s="118">
        <f t="shared" si="13"/>
        <v>2.3979230897517786E-3</v>
      </c>
      <c r="I69" s="118">
        <f t="shared" si="14"/>
        <v>2.3979230897517785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VLOOKUP(A70,[2]Sheet1!$A:$B,2,)</f>
        <v>21.831</v>
      </c>
      <c r="D70" s="115">
        <f>C70*0.05</f>
        <v>1.09155</v>
      </c>
      <c r="E70" s="116">
        <f t="shared" si="7"/>
        <v>20.739449999999998</v>
      </c>
      <c r="F70" s="117">
        <f t="shared" si="12"/>
        <v>20.739449999999998</v>
      </c>
      <c r="G70" s="112"/>
      <c r="H70" s="118">
        <f t="shared" si="13"/>
        <v>2.4108643189669973E-3</v>
      </c>
      <c r="I70" s="118">
        <f t="shared" si="14"/>
        <v>2.4108643189669974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VLOOKUP(A71,[2]Sheet1!$A:$B,2,)</f>
        <v>22.011928999999999</v>
      </c>
      <c r="D71" s="115">
        <f t="shared" ref="D71:D134" si="15">C71*0.05</f>
        <v>1.1005964500000001</v>
      </c>
      <c r="E71" s="116">
        <f t="shared" si="7"/>
        <v>20.911332549999997</v>
      </c>
      <c r="F71" s="117">
        <f t="shared" si="12"/>
        <v>20.911332549999997</v>
      </c>
      <c r="G71" s="112"/>
      <c r="H71" s="118">
        <f t="shared" si="13"/>
        <v>2.3910480061683156E-3</v>
      </c>
      <c r="I71" s="118">
        <f t="shared" si="14"/>
        <v>2.3910480061683157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VLOOKUP(A72,[2]Sheet1!$A:$B,2,)</f>
        <v>22.931501000000001</v>
      </c>
      <c r="D72" s="115">
        <f t="shared" si="15"/>
        <v>1.14657505</v>
      </c>
      <c r="E72" s="116">
        <f t="shared" si="7"/>
        <v>21.784925950000002</v>
      </c>
      <c r="F72" s="117">
        <f t="shared" si="12"/>
        <v>21.784925950000002</v>
      </c>
      <c r="G72" s="112"/>
      <c r="H72" s="118">
        <f t="shared" si="13"/>
        <v>2.2951650198287654E-3</v>
      </c>
      <c r="I72" s="118">
        <f t="shared" si="14"/>
        <v>2.2951650198287652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VLOOKUP(A73,[2]Sheet1!$A:$B,2,)</f>
        <v>24</v>
      </c>
      <c r="D73" s="115">
        <f t="shared" si="15"/>
        <v>1.2000000000000002</v>
      </c>
      <c r="E73" s="116">
        <f t="shared" si="7"/>
        <v>22.8</v>
      </c>
      <c r="F73" s="117">
        <f t="shared" si="12"/>
        <v>22.8</v>
      </c>
      <c r="G73" s="112"/>
      <c r="H73" s="118">
        <f t="shared" si="13"/>
        <v>2.1929824561403508E-3</v>
      </c>
      <c r="I73" s="118">
        <f t="shared" si="14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VLOOKUP(A74,[2]Sheet1!$A:$B,2,)</f>
        <v>26.875101000000001</v>
      </c>
      <c r="D74" s="115">
        <f t="shared" si="15"/>
        <v>1.3437550500000002</v>
      </c>
      <c r="E74" s="116">
        <f t="shared" si="7"/>
        <v>25.531345950000002</v>
      </c>
      <c r="F74" s="117">
        <f t="shared" si="12"/>
        <v>25.531345950000002</v>
      </c>
      <c r="G74" s="112"/>
      <c r="H74" s="118">
        <f t="shared" si="13"/>
        <v>1.958376973071406E-3</v>
      </c>
      <c r="I74" s="118">
        <f t="shared" si="14"/>
        <v>1.958376973071406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VLOOKUP(A75,[2]Sheet1!$A:$B,2,)</f>
        <v>31.973887999999999</v>
      </c>
      <c r="D75" s="115">
        <f t="shared" si="15"/>
        <v>1.5986944000000001</v>
      </c>
      <c r="E75" s="116">
        <f t="shared" si="7"/>
        <v>30.375193599999999</v>
      </c>
      <c r="F75" s="117">
        <f t="shared" si="12"/>
        <v>30.375193599999999</v>
      </c>
      <c r="G75" s="112"/>
      <c r="H75" s="118">
        <f t="shared" si="13"/>
        <v>1.6460800434206987E-3</v>
      </c>
      <c r="I75" s="118">
        <f t="shared" si="14"/>
        <v>1.6460800434206988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VLOOKUP(A76,[2]Sheet1!$A:$B,2,)</f>
        <v>33.74</v>
      </c>
      <c r="D76" s="115">
        <f t="shared" si="15"/>
        <v>1.6870000000000003</v>
      </c>
      <c r="E76" s="116">
        <f t="shared" si="7"/>
        <v>32.053000000000004</v>
      </c>
      <c r="F76" s="117">
        <f t="shared" si="12"/>
        <v>32.053000000000004</v>
      </c>
      <c r="G76" s="112"/>
      <c r="H76" s="118">
        <f t="shared" si="13"/>
        <v>1.5599163884815748E-3</v>
      </c>
      <c r="I76" s="118">
        <f t="shared" si="14"/>
        <v>1.5599163884815748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VLOOKUP(A77,[2]Sheet1!$A:$B,2,)</f>
        <v>36.64</v>
      </c>
      <c r="D77" s="115">
        <f t="shared" si="15"/>
        <v>1.8320000000000001</v>
      </c>
      <c r="E77" s="116">
        <f t="shared" si="7"/>
        <v>34.808</v>
      </c>
      <c r="F77" s="117">
        <f t="shared" si="12"/>
        <v>34.808</v>
      </c>
      <c r="G77" s="112"/>
      <c r="H77" s="118">
        <f t="shared" si="13"/>
        <v>1.4364513904849448E-3</v>
      </c>
      <c r="I77" s="118">
        <f t="shared" si="14"/>
        <v>1.4364513904849447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VLOOKUP(A78,[2]Sheet1!$A:$B,2,)</f>
        <v>37.736545999999997</v>
      </c>
      <c r="D78" s="115">
        <f t="shared" si="15"/>
        <v>1.8868273</v>
      </c>
      <c r="E78" s="116">
        <f t="shared" ref="E78:E141" si="16">C78-D78</f>
        <v>35.849718699999997</v>
      </c>
      <c r="F78" s="117">
        <f t="shared" si="12"/>
        <v>35.849718699999997</v>
      </c>
      <c r="G78" s="112"/>
      <c r="H78" s="118">
        <f t="shared" si="13"/>
        <v>1.3947110831862702E-3</v>
      </c>
      <c r="I78" s="118">
        <f t="shared" si="14"/>
        <v>1.3947110831862704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VLOOKUP(A79,[2]Sheet1!$A:$B,2,)</f>
        <v>40.188305</v>
      </c>
      <c r="D79" s="115">
        <f t="shared" si="15"/>
        <v>2.00941525</v>
      </c>
      <c r="E79" s="116">
        <f t="shared" si="16"/>
        <v>38.178889749999996</v>
      </c>
      <c r="F79" s="117">
        <f t="shared" si="12"/>
        <v>38.178889749999996</v>
      </c>
      <c r="G79" s="112"/>
      <c r="H79" s="118">
        <f t="shared" si="13"/>
        <v>1.3096242538063879E-3</v>
      </c>
      <c r="I79" s="118">
        <f t="shared" si="14"/>
        <v>1.3096242538063878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VLOOKUP(A80,[2]Sheet1!$A:$B,2,)</f>
        <v>40.340000000000003</v>
      </c>
      <c r="D80" s="115">
        <f t="shared" si="15"/>
        <v>2.0170000000000003</v>
      </c>
      <c r="E80" s="116">
        <f t="shared" si="16"/>
        <v>38.323</v>
      </c>
      <c r="F80" s="117">
        <f t="shared" si="12"/>
        <v>38.323</v>
      </c>
      <c r="G80" s="112"/>
      <c r="H80" s="118">
        <f t="shared" si="13"/>
        <v>1.304699527698773E-3</v>
      </c>
      <c r="I80" s="118">
        <f t="shared" si="14"/>
        <v>1.304699527698773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VLOOKUP(A81,[2]Sheet1!$A:$B,2,)</f>
        <v>44.833297999999999</v>
      </c>
      <c r="D81" s="115">
        <f t="shared" si="15"/>
        <v>2.2416649</v>
      </c>
      <c r="E81" s="116">
        <f t="shared" si="16"/>
        <v>42.591633099999996</v>
      </c>
      <c r="F81" s="117">
        <f t="shared" si="12"/>
        <v>42.591633099999996</v>
      </c>
      <c r="G81" s="112"/>
      <c r="H81" s="118">
        <f t="shared" si="13"/>
        <v>1.1739394890683402E-3</v>
      </c>
      <c r="I81" s="118">
        <f t="shared" si="14"/>
        <v>1.1739394890683403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VLOOKUP(A82,[2]Sheet1!$A:$B,2,)</f>
        <v>49.2241</v>
      </c>
      <c r="D82" s="115">
        <f t="shared" si="15"/>
        <v>2.4612050000000001</v>
      </c>
      <c r="E82" s="116">
        <f t="shared" si="16"/>
        <v>46.762895</v>
      </c>
      <c r="F82" s="117">
        <f t="shared" si="12"/>
        <v>46.762895</v>
      </c>
      <c r="G82" s="112"/>
      <c r="H82" s="118">
        <f t="shared" si="13"/>
        <v>1.0692237937792344E-3</v>
      </c>
      <c r="I82" s="118">
        <f t="shared" si="14"/>
        <v>1.0692237937792344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VLOOKUP(A83,[2]Sheet1!$A:$B,2,)</f>
        <v>48.445999999999998</v>
      </c>
      <c r="D83" s="115">
        <f t="shared" si="15"/>
        <v>2.4222999999999999</v>
      </c>
      <c r="E83" s="116">
        <f t="shared" si="16"/>
        <v>46.023699999999998</v>
      </c>
      <c r="F83" s="117">
        <f t="shared" si="12"/>
        <v>46.023699999999998</v>
      </c>
      <c r="G83" s="112"/>
      <c r="H83" s="118">
        <f t="shared" si="13"/>
        <v>1.0863967912184379E-3</v>
      </c>
      <c r="I83" s="118">
        <f t="shared" si="14"/>
        <v>1.0863967912184378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VLOOKUP(A84,[2]Sheet1!$A:$B,2,)</f>
        <v>52.433759999999999</v>
      </c>
      <c r="D84" s="115">
        <f t="shared" si="15"/>
        <v>2.6216880000000002</v>
      </c>
      <c r="E84" s="116">
        <f t="shared" si="16"/>
        <v>49.812072000000001</v>
      </c>
      <c r="F84" s="117">
        <f t="shared" si="12"/>
        <v>49.812072000000001</v>
      </c>
      <c r="G84" s="112"/>
      <c r="H84" s="118">
        <f t="shared" si="13"/>
        <v>1.0037727400699151E-3</v>
      </c>
      <c r="I84" s="118">
        <f t="shared" si="14"/>
        <v>1.003772740069915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VLOOKUP(A85,[2]Sheet1!$A:$B,2,)</f>
        <v>54.570099999999996</v>
      </c>
      <c r="D85" s="115">
        <f t="shared" si="15"/>
        <v>2.7285050000000002</v>
      </c>
      <c r="E85" s="116">
        <f t="shared" si="16"/>
        <v>51.841594999999998</v>
      </c>
      <c r="F85" s="117">
        <f t="shared" si="12"/>
        <v>51.841594999999998</v>
      </c>
      <c r="G85" s="112"/>
      <c r="H85" s="118">
        <f t="shared" si="13"/>
        <v>9.6447649807071198E-4</v>
      </c>
      <c r="I85" s="118">
        <f t="shared" si="14"/>
        <v>0.96447649807071201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VLOOKUP(A86,[2]Sheet1!$A:$B,2,)</f>
        <v>59.522399999999998</v>
      </c>
      <c r="D86" s="115">
        <f t="shared" si="15"/>
        <v>2.9761199999999999</v>
      </c>
      <c r="E86" s="116">
        <f t="shared" si="16"/>
        <v>56.546279999999996</v>
      </c>
      <c r="F86" s="117">
        <f t="shared" si="12"/>
        <v>56.546279999999996</v>
      </c>
      <c r="G86" s="112"/>
      <c r="H86" s="118">
        <f t="shared" si="13"/>
        <v>8.8423146491687851E-4</v>
      </c>
      <c r="I86" s="118">
        <f t="shared" si="14"/>
        <v>0.88423146491687854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VLOOKUP(A87,[2]Sheet1!$A:$B,2,)</f>
        <v>62.974003000000003</v>
      </c>
      <c r="D87" s="115">
        <f t="shared" si="15"/>
        <v>3.1487001500000003</v>
      </c>
      <c r="E87" s="116">
        <f t="shared" si="16"/>
        <v>59.82530285</v>
      </c>
      <c r="F87" s="117">
        <f t="shared" si="12"/>
        <v>59.82530285</v>
      </c>
      <c r="G87" s="112"/>
      <c r="H87" s="118">
        <f t="shared" si="13"/>
        <v>8.3576676787353726E-4</v>
      </c>
      <c r="I87" s="118">
        <f t="shared" si="14"/>
        <v>0.83576676787353721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VLOOKUP(A88,[2]Sheet1!$A:$B,2,)</f>
        <v>63.708122000000003</v>
      </c>
      <c r="D88" s="115">
        <f t="shared" si="15"/>
        <v>3.1854061000000002</v>
      </c>
      <c r="E88" s="116">
        <f t="shared" si="16"/>
        <v>60.522715900000001</v>
      </c>
      <c r="F88" s="117">
        <f t="shared" si="12"/>
        <v>60.522715900000001</v>
      </c>
      <c r="G88" s="112"/>
      <c r="H88" s="118">
        <f t="shared" si="13"/>
        <v>8.2613609215114597E-4</v>
      </c>
      <c r="I88" s="118">
        <f t="shared" si="14"/>
        <v>0.82613609215114603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VLOOKUP(A89,[2]Sheet1!$A:$B,2,)</f>
        <v>64.81</v>
      </c>
      <c r="D89" s="115">
        <f t="shared" si="15"/>
        <v>3.2405000000000004</v>
      </c>
      <c r="E89" s="116">
        <f t="shared" si="16"/>
        <v>61.569500000000005</v>
      </c>
      <c r="F89" s="117">
        <f t="shared" si="12"/>
        <v>61.569500000000005</v>
      </c>
      <c r="G89" s="112"/>
      <c r="H89" s="118">
        <f t="shared" si="13"/>
        <v>8.1209040190353965E-4</v>
      </c>
      <c r="I89" s="118">
        <f t="shared" si="14"/>
        <v>0.81209040190353965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VLOOKUP(A90,[2]Sheet1!$A:$B,2,)</f>
        <v>72.92</v>
      </c>
      <c r="D90" s="115">
        <f t="shared" si="15"/>
        <v>3.6460000000000004</v>
      </c>
      <c r="E90" s="116">
        <f t="shared" si="16"/>
        <v>69.274000000000001</v>
      </c>
      <c r="F90" s="117">
        <f t="shared" si="12"/>
        <v>69.274000000000001</v>
      </c>
      <c r="G90" s="112"/>
      <c r="H90" s="118">
        <f t="shared" si="13"/>
        <v>7.2177151600889312E-4</v>
      </c>
      <c r="I90" s="118">
        <f t="shared" si="14"/>
        <v>0.72177151600889311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VLOOKUP(A91,[2]Sheet1!$A:$B,2,)</f>
        <v>83.674599999999998</v>
      </c>
      <c r="D91" s="115">
        <f t="shared" si="15"/>
        <v>4.1837299999999997</v>
      </c>
      <c r="E91" s="116">
        <f t="shared" si="16"/>
        <v>79.490870000000001</v>
      </c>
      <c r="F91" s="117">
        <f t="shared" si="12"/>
        <v>79.490870000000001</v>
      </c>
      <c r="G91" s="112"/>
      <c r="H91" s="118">
        <f t="shared" si="13"/>
        <v>6.2900305406142845E-4</v>
      </c>
      <c r="I91" s="118">
        <f t="shared" si="14"/>
        <v>0.62900305406142842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VLOOKUP(A92,[2]Sheet1!$A:$B,2,)</f>
        <v>82.19</v>
      </c>
      <c r="D92" s="115">
        <f t="shared" si="15"/>
        <v>4.1094999999999997</v>
      </c>
      <c r="E92" s="116">
        <f t="shared" si="16"/>
        <v>78.080500000000001</v>
      </c>
      <c r="F92" s="117">
        <f t="shared" si="12"/>
        <v>78.080500000000001</v>
      </c>
      <c r="G92" s="112"/>
      <c r="H92" s="118">
        <f t="shared" si="13"/>
        <v>6.4036475176260273E-4</v>
      </c>
      <c r="I92" s="118">
        <f t="shared" si="14"/>
        <v>0.64036475176260277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VLOOKUP(A93,[2]Sheet1!$A:$B,2,)</f>
        <v>87.447000000000003</v>
      </c>
      <c r="D93" s="115">
        <f t="shared" si="15"/>
        <v>4.37235</v>
      </c>
      <c r="E93" s="116">
        <f t="shared" si="16"/>
        <v>83.074650000000005</v>
      </c>
      <c r="F93" s="117">
        <f t="shared" si="12"/>
        <v>83.074650000000005</v>
      </c>
      <c r="G93" s="112"/>
      <c r="H93" s="118">
        <f t="shared" si="13"/>
        <v>6.0186831963781988E-4</v>
      </c>
      <c r="I93" s="118">
        <f t="shared" si="14"/>
        <v>0.60186831963781984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VLOOKUP(A94,[2]Sheet1!$A:$B,2,)</f>
        <v>96.325000000000003</v>
      </c>
      <c r="D94" s="115">
        <f t="shared" si="15"/>
        <v>4.8162500000000001</v>
      </c>
      <c r="E94" s="116">
        <f t="shared" si="16"/>
        <v>91.508750000000006</v>
      </c>
      <c r="F94" s="117">
        <f t="shared" si="12"/>
        <v>91.508750000000006</v>
      </c>
      <c r="G94" s="112"/>
      <c r="H94" s="118">
        <f t="shared" si="13"/>
        <v>5.4639583646372628E-4</v>
      </c>
      <c r="I94" s="118">
        <f t="shared" si="14"/>
        <v>0.54639583646372625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VLOOKUP(A95,[2]Sheet1!$A:$B,2,)</f>
        <v>96.325000000000003</v>
      </c>
      <c r="D95" s="115">
        <f t="shared" si="15"/>
        <v>4.8162500000000001</v>
      </c>
      <c r="E95" s="116">
        <f t="shared" si="16"/>
        <v>91.508750000000006</v>
      </c>
      <c r="F95" s="117">
        <f t="shared" si="12"/>
        <v>91.508750000000006</v>
      </c>
      <c r="G95" s="112"/>
      <c r="H95" s="118">
        <f t="shared" si="13"/>
        <v>5.4639583646372628E-4</v>
      </c>
      <c r="I95" s="118">
        <f t="shared" si="14"/>
        <v>0.54639583646372625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VLOOKUP(A96,[2]Sheet1!$A:$B,2,)</f>
        <v>98.310400000000001</v>
      </c>
      <c r="D96" s="115">
        <f t="shared" si="15"/>
        <v>4.9155200000000008</v>
      </c>
      <c r="E96" s="116">
        <f t="shared" si="16"/>
        <v>93.394880000000001</v>
      </c>
      <c r="F96" s="117">
        <f t="shared" si="12"/>
        <v>93.394880000000001</v>
      </c>
      <c r="G96" s="112"/>
      <c r="H96" s="118">
        <f t="shared" si="13"/>
        <v>5.3536125320788504E-4</v>
      </c>
      <c r="I96" s="118">
        <f t="shared" si="14"/>
        <v>0.53536125320788508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VLOOKUP(A97,[2]Sheet1!$A:$B,2,)</f>
        <v>104.530716</v>
      </c>
      <c r="D97" s="115">
        <f t="shared" si="15"/>
        <v>5.2265358000000006</v>
      </c>
      <c r="E97" s="116">
        <f t="shared" si="16"/>
        <v>99.30418019999999</v>
      </c>
      <c r="F97" s="117">
        <f t="shared" si="12"/>
        <v>99.30418019999999</v>
      </c>
      <c r="G97" s="112"/>
      <c r="H97" s="118">
        <f t="shared" si="13"/>
        <v>5.0350347688585956E-4</v>
      </c>
      <c r="I97" s="118">
        <f t="shared" si="14"/>
        <v>0.5035034768858595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VLOOKUP(A98,[2]Sheet1!$A:$B,2,)</f>
        <v>106.39411</v>
      </c>
      <c r="D98" s="115">
        <f t="shared" si="15"/>
        <v>5.3197055000000004</v>
      </c>
      <c r="E98" s="116">
        <f t="shared" si="16"/>
        <v>101.0744045</v>
      </c>
      <c r="F98" s="117">
        <f t="shared" si="12"/>
        <v>101.0744045</v>
      </c>
      <c r="G98" s="112"/>
      <c r="H98" s="118">
        <f t="shared" si="13"/>
        <v>4.9468508122647338E-4</v>
      </c>
      <c r="I98" s="118">
        <f t="shared" si="14"/>
        <v>0.49468508122647337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VLOOKUP(A99,[2]Sheet1!$A:$B,2,)</f>
        <v>118.27598999999999</v>
      </c>
      <c r="D99" s="115">
        <f t="shared" si="15"/>
        <v>5.9137994999999997</v>
      </c>
      <c r="E99" s="116">
        <f t="shared" si="16"/>
        <v>112.3621905</v>
      </c>
      <c r="F99" s="117">
        <f t="shared" si="12"/>
        <v>112.3621905</v>
      </c>
      <c r="G99" s="112"/>
      <c r="H99" s="118">
        <f t="shared" si="13"/>
        <v>4.4498954477039873E-4</v>
      </c>
      <c r="I99" s="118">
        <f t="shared" si="14"/>
        <v>0.44498954477039876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VLOOKUP(A100,[2]Sheet1!$A:$B,2,)</f>
        <v>122</v>
      </c>
      <c r="D100" s="115">
        <f t="shared" si="15"/>
        <v>6.1000000000000005</v>
      </c>
      <c r="E100" s="116">
        <f t="shared" si="16"/>
        <v>115.9</v>
      </c>
      <c r="F100" s="117">
        <f t="shared" si="12"/>
        <v>115.9</v>
      </c>
      <c r="G100" s="112"/>
      <c r="H100" s="118">
        <f t="shared" si="13"/>
        <v>4.31406384814495E-4</v>
      </c>
      <c r="I100" s="118">
        <f t="shared" si="14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VLOOKUP(A101,[2]Sheet1!$A:$B,2,)</f>
        <v>123.55</v>
      </c>
      <c r="D101" s="115">
        <f t="shared" si="15"/>
        <v>6.1775000000000002</v>
      </c>
      <c r="E101" s="116">
        <f t="shared" si="16"/>
        <v>117.3725</v>
      </c>
      <c r="F101" s="117">
        <f t="shared" si="12"/>
        <v>117.3725</v>
      </c>
      <c r="G101" s="112"/>
      <c r="H101" s="118">
        <f t="shared" si="13"/>
        <v>4.2599416387995546E-4</v>
      </c>
      <c r="I101" s="118">
        <f t="shared" si="14"/>
        <v>0.42599416387995548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VLOOKUP(A102,[2]Sheet1!$A:$B,2,)</f>
        <v>120.64999400000001</v>
      </c>
      <c r="D102" s="115">
        <f t="shared" si="15"/>
        <v>6.0324997000000007</v>
      </c>
      <c r="E102" s="116">
        <f t="shared" si="16"/>
        <v>114.6174943</v>
      </c>
      <c r="F102" s="117">
        <f t="shared" si="12"/>
        <v>114.6174943</v>
      </c>
      <c r="G102" s="112"/>
      <c r="H102" s="118">
        <f t="shared" si="13"/>
        <v>4.3623358114189791E-4</v>
      </c>
      <c r="I102" s="118">
        <f t="shared" si="14"/>
        <v>0.43623358114189792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VLOOKUP(A103,[2]Sheet1!$A:$B,2,)</f>
        <v>129.63480000000001</v>
      </c>
      <c r="D103" s="115">
        <f t="shared" si="15"/>
        <v>6.4817400000000012</v>
      </c>
      <c r="E103" s="116">
        <f t="shared" si="16"/>
        <v>123.15306000000001</v>
      </c>
      <c r="F103" s="117">
        <f t="shared" si="12"/>
        <v>123.15306000000001</v>
      </c>
      <c r="G103" s="112"/>
      <c r="H103" s="118">
        <f t="shared" si="13"/>
        <v>4.0599884404009159E-4</v>
      </c>
      <c r="I103" s="118">
        <f t="shared" si="14"/>
        <v>0.40599884404009157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VLOOKUP(A104,[2]Sheet1!$A:$B,2,)</f>
        <v>131.22049999999999</v>
      </c>
      <c r="D104" s="115">
        <f t="shared" si="15"/>
        <v>6.5610249999999999</v>
      </c>
      <c r="E104" s="116">
        <f t="shared" si="16"/>
        <v>124.65947499999999</v>
      </c>
      <c r="F104" s="117">
        <f t="shared" si="12"/>
        <v>124.65947499999999</v>
      </c>
      <c r="G104" s="112"/>
      <c r="H104" s="118">
        <f t="shared" si="13"/>
        <v>4.010926566151516E-4</v>
      </c>
      <c r="I104" s="118">
        <f t="shared" si="14"/>
        <v>0.40109265661515159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VLOOKUP(A105,[2]Sheet1!$A:$B,2,)</f>
        <v>133.82074</v>
      </c>
      <c r="D105" s="115">
        <f t="shared" si="15"/>
        <v>6.6910370000000006</v>
      </c>
      <c r="E105" s="116">
        <f t="shared" si="16"/>
        <v>127.12970300000001</v>
      </c>
      <c r="F105" s="117">
        <f t="shared" si="12"/>
        <v>127.12970300000001</v>
      </c>
      <c r="G105" s="112"/>
      <c r="H105" s="118">
        <f t="shared" si="13"/>
        <v>3.9329911751622652E-4</v>
      </c>
      <c r="I105" s="118">
        <f t="shared" si="14"/>
        <v>0.39329911751622654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VLOOKUP(A106,[2]Sheet1!$A:$B,2,)</f>
        <v>154.12</v>
      </c>
      <c r="D106" s="115">
        <f t="shared" si="15"/>
        <v>7.7060000000000004</v>
      </c>
      <c r="E106" s="116">
        <f t="shared" si="16"/>
        <v>146.41400000000002</v>
      </c>
      <c r="F106" s="117">
        <f t="shared" si="12"/>
        <v>146.41400000000002</v>
      </c>
      <c r="G106" s="112"/>
      <c r="H106" s="118">
        <f t="shared" si="13"/>
        <v>3.4149739778982762E-4</v>
      </c>
      <c r="I106" s="118">
        <f t="shared" si="14"/>
        <v>0.34149739778982763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VLOOKUP(A107,[2]Sheet1!$A:$B,2,)</f>
        <v>158.67946000000001</v>
      </c>
      <c r="D107" s="115">
        <f t="shared" si="15"/>
        <v>7.9339730000000008</v>
      </c>
      <c r="E107" s="116">
        <f t="shared" si="16"/>
        <v>150.745487</v>
      </c>
      <c r="F107" s="117">
        <f t="shared" si="12"/>
        <v>150.745487</v>
      </c>
      <c r="G107" s="112"/>
      <c r="H107" s="118">
        <f t="shared" si="13"/>
        <v>3.3168488818507719E-4</v>
      </c>
      <c r="I107" s="118">
        <f t="shared" si="14"/>
        <v>0.33168488818507719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VLOOKUP(A108,[2]Sheet1!$A:$B,2,)</f>
        <v>161.92711</v>
      </c>
      <c r="D108" s="115">
        <f t="shared" si="15"/>
        <v>8.0963554999999996</v>
      </c>
      <c r="E108" s="116">
        <f t="shared" si="16"/>
        <v>153.83075450000001</v>
      </c>
      <c r="F108" s="117">
        <f t="shared" si="12"/>
        <v>153.83075450000001</v>
      </c>
      <c r="G108" s="112"/>
      <c r="H108" s="118">
        <f t="shared" si="13"/>
        <v>3.2503253437530209E-4</v>
      </c>
      <c r="I108" s="118">
        <f t="shared" si="14"/>
        <v>0.32503253437530211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VLOOKUP(A109,[2]Sheet1!$A:$B,2,)</f>
        <v>158.47</v>
      </c>
      <c r="D109" s="115">
        <f t="shared" si="15"/>
        <v>7.9235000000000007</v>
      </c>
      <c r="E109" s="116">
        <f t="shared" si="16"/>
        <v>150.54650000000001</v>
      </c>
      <c r="F109" s="117">
        <f t="shared" si="12"/>
        <v>150.54650000000001</v>
      </c>
      <c r="G109" s="112"/>
      <c r="H109" s="118">
        <f t="shared" si="13"/>
        <v>3.321232974529461E-4</v>
      </c>
      <c r="I109" s="118">
        <f t="shared" si="14"/>
        <v>0.33212329745294611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VLOOKUP(A110,[2]Sheet1!$A:$B,2,)</f>
        <v>177.65</v>
      </c>
      <c r="D110" s="115">
        <f t="shared" si="15"/>
        <v>8.8825000000000003</v>
      </c>
      <c r="E110" s="116">
        <f t="shared" si="16"/>
        <v>168.76750000000001</v>
      </c>
      <c r="F110" s="117">
        <f t="shared" si="12"/>
        <v>168.76750000000001</v>
      </c>
      <c r="G110" s="112"/>
      <c r="H110" s="118">
        <f t="shared" si="13"/>
        <v>2.9626557245915255E-4</v>
      </c>
      <c r="I110" s="118">
        <f t="shared" si="14"/>
        <v>0.29626557245915253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VLOOKUP(A111,[2]Sheet1!$A:$B,2,)</f>
        <v>171.22228999999999</v>
      </c>
      <c r="D111" s="115">
        <f t="shared" si="15"/>
        <v>8.5611145000000004</v>
      </c>
      <c r="E111" s="116">
        <f t="shared" si="16"/>
        <v>162.66117549999998</v>
      </c>
      <c r="F111" s="117">
        <f t="shared" si="12"/>
        <v>162.66117549999998</v>
      </c>
      <c r="G111" s="112"/>
      <c r="H111" s="118">
        <f t="shared" si="13"/>
        <v>3.0738742571056847E-4</v>
      </c>
      <c r="I111" s="118">
        <f t="shared" si="14"/>
        <v>0.30738742571056848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VLOOKUP(A112,[2]Sheet1!$A:$B,2,)</f>
        <v>209.47284999999999</v>
      </c>
      <c r="D112" s="115">
        <f t="shared" si="15"/>
        <v>10.4736425</v>
      </c>
      <c r="E112" s="116">
        <f t="shared" si="16"/>
        <v>198.99920749999998</v>
      </c>
      <c r="F112" s="117">
        <f t="shared" si="12"/>
        <v>198.99920749999998</v>
      </c>
      <c r="G112" s="112"/>
      <c r="H112" s="118">
        <f t="shared" si="13"/>
        <v>2.5125728201706547E-4</v>
      </c>
      <c r="I112" s="118">
        <f t="shared" si="14"/>
        <v>0.25125728201706549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VLOOKUP(A113,[2]Sheet1!$A:$B,2,)</f>
        <v>277.33</v>
      </c>
      <c r="D113" s="115">
        <f t="shared" si="15"/>
        <v>13.8665</v>
      </c>
      <c r="E113" s="116">
        <f t="shared" si="16"/>
        <v>263.46350000000001</v>
      </c>
      <c r="F113" s="117">
        <f t="shared" si="12"/>
        <v>263.46350000000001</v>
      </c>
      <c r="G113" s="112"/>
      <c r="H113" s="118">
        <f t="shared" si="13"/>
        <v>1.8977960894013719E-4</v>
      </c>
      <c r="I113" s="118">
        <f t="shared" si="14"/>
        <v>0.18977960894013718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VLOOKUP(A114,[2]Sheet1!$A:$B,2,)</f>
        <v>329.47</v>
      </c>
      <c r="D114" s="115">
        <f t="shared" si="15"/>
        <v>16.473500000000001</v>
      </c>
      <c r="E114" s="116">
        <f t="shared" si="16"/>
        <v>312.99650000000003</v>
      </c>
      <c r="F114" s="117">
        <f t="shared" si="12"/>
        <v>312.99650000000003</v>
      </c>
      <c r="G114" s="112"/>
      <c r="H114" s="118">
        <f t="shared" si="13"/>
        <v>1.5974619524499476E-4</v>
      </c>
      <c r="I114" s="118">
        <f t="shared" si="14"/>
        <v>0.15974619524499475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VLOOKUP(A115,[2]Sheet1!$A:$B,2,)</f>
        <v>330.8</v>
      </c>
      <c r="D115" s="115">
        <f t="shared" si="15"/>
        <v>16.540000000000003</v>
      </c>
      <c r="E115" s="116">
        <f t="shared" si="16"/>
        <v>314.26</v>
      </c>
      <c r="F115" s="117">
        <f t="shared" si="12"/>
        <v>314.26</v>
      </c>
      <c r="G115" s="112"/>
      <c r="H115" s="118">
        <f t="shared" si="13"/>
        <v>1.5910392668491051E-4</v>
      </c>
      <c r="I115" s="118">
        <f t="shared" si="14"/>
        <v>0.15910392668491052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VLOOKUP(A116,[2]Sheet1!$A:$B,2,)</f>
        <v>362.17</v>
      </c>
      <c r="D116" s="115">
        <f t="shared" si="15"/>
        <v>18.108500000000003</v>
      </c>
      <c r="E116" s="116">
        <f t="shared" si="16"/>
        <v>344.06150000000002</v>
      </c>
      <c r="F116" s="117">
        <f t="shared" si="12"/>
        <v>344.06150000000002</v>
      </c>
      <c r="G116" s="112"/>
      <c r="H116" s="118">
        <f t="shared" si="13"/>
        <v>1.4532285652419687E-4</v>
      </c>
      <c r="I116" s="118">
        <f t="shared" si="14"/>
        <v>0.14532285652419685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VLOOKUP(A117,[2]Sheet1!$A:$B,2,)</f>
        <v>437.8</v>
      </c>
      <c r="D117" s="115">
        <f t="shared" si="15"/>
        <v>21.89</v>
      </c>
      <c r="E117" s="116">
        <f t="shared" si="16"/>
        <v>415.91</v>
      </c>
      <c r="F117" s="117">
        <f t="shared" si="12"/>
        <v>415.91</v>
      </c>
      <c r="G117" s="112"/>
      <c r="H117" s="118">
        <f t="shared" si="13"/>
        <v>1.2021831646269639E-4</v>
      </c>
      <c r="I117" s="118">
        <f t="shared" si="14"/>
        <v>0.12021831646269639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VLOOKUP(A118,[2]Sheet1!$A:$B,2,)</f>
        <v>447.62580000000003</v>
      </c>
      <c r="D118" s="115">
        <f t="shared" si="15"/>
        <v>22.381290000000003</v>
      </c>
      <c r="E118" s="116">
        <f t="shared" si="16"/>
        <v>425.24451000000005</v>
      </c>
      <c r="F118" s="117">
        <f t="shared" si="12"/>
        <v>425.24451000000005</v>
      </c>
      <c r="G118" s="112"/>
      <c r="H118" s="118">
        <f t="shared" si="13"/>
        <v>1.1757941331211981E-4</v>
      </c>
      <c r="I118" s="118">
        <f t="shared" si="14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VLOOKUP(A119,[2]Sheet1!$A:$B,2,)</f>
        <v>460.73</v>
      </c>
      <c r="D119" s="115">
        <f t="shared" si="15"/>
        <v>23.036500000000004</v>
      </c>
      <c r="E119" s="116">
        <f t="shared" si="16"/>
        <v>437.69350000000003</v>
      </c>
      <c r="F119" s="117">
        <f t="shared" si="12"/>
        <v>437.69350000000003</v>
      </c>
      <c r="G119" s="112"/>
      <c r="H119" s="118">
        <f t="shared" si="13"/>
        <v>1.1423518969324404E-4</v>
      </c>
      <c r="I119" s="118">
        <f t="shared" si="14"/>
        <v>0.11423518969324405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VLOOKUP(A120,[2]Sheet1!$A:$B,2,)</f>
        <v>443.9</v>
      </c>
      <c r="D120" s="115">
        <f t="shared" si="15"/>
        <v>22.195</v>
      </c>
      <c r="E120" s="116">
        <f t="shared" si="16"/>
        <v>421.70499999999998</v>
      </c>
      <c r="F120" s="117">
        <f t="shared" si="12"/>
        <v>421.70499999999998</v>
      </c>
      <c r="G120" s="112"/>
      <c r="H120" s="118">
        <f t="shared" si="13"/>
        <v>1.1856629634460084E-4</v>
      </c>
      <c r="I120" s="118">
        <f t="shared" si="14"/>
        <v>0.11856629634460084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VLOOKUP(A121,[2]Sheet1!$A:$B,2,)</f>
        <v>572.47155999999995</v>
      </c>
      <c r="D121" s="115">
        <f t="shared" si="15"/>
        <v>28.623577999999998</v>
      </c>
      <c r="E121" s="116">
        <f t="shared" si="16"/>
        <v>543.847982</v>
      </c>
      <c r="F121" s="117">
        <f t="shared" si="12"/>
        <v>543.847982</v>
      </c>
      <c r="G121" s="112"/>
      <c r="H121" s="118">
        <f t="shared" si="13"/>
        <v>9.1937456154797146E-5</v>
      </c>
      <c r="I121" s="118">
        <f t="shared" si="14"/>
        <v>9.1937456154797148E-2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VLOOKUP(A122,[2]Sheet1!$A:$B,2,)</f>
        <v>582.14995999999996</v>
      </c>
      <c r="D122" s="115">
        <f t="shared" si="15"/>
        <v>29.107498</v>
      </c>
      <c r="E122" s="116">
        <f t="shared" si="16"/>
        <v>553.042462</v>
      </c>
      <c r="F122" s="117">
        <f t="shared" si="12"/>
        <v>553.042462</v>
      </c>
      <c r="G122" s="112"/>
      <c r="H122" s="118">
        <f t="shared" si="13"/>
        <v>9.0408971165038517E-5</v>
      </c>
      <c r="I122" s="118">
        <f t="shared" si="14"/>
        <v>9.0408971165038515E-2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VLOOKUP(A123,[2]Sheet1!$A:$B,2,)</f>
        <v>584</v>
      </c>
      <c r="D123" s="115">
        <f t="shared" si="15"/>
        <v>29.200000000000003</v>
      </c>
      <c r="E123" s="116">
        <f t="shared" si="16"/>
        <v>554.79999999999995</v>
      </c>
      <c r="F123" s="117">
        <f t="shared" si="12"/>
        <v>554.79999999999995</v>
      </c>
      <c r="G123" s="112"/>
      <c r="H123" s="118">
        <f t="shared" si="13"/>
        <v>9.0122566690699563E-5</v>
      </c>
      <c r="I123" s="118">
        <f t="shared" si="14"/>
        <v>9.0122566690699568E-2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VLOOKUP(A124,[2]Sheet1!$A:$B,2,)</f>
        <v>860.17523000000006</v>
      </c>
      <c r="D124" s="115">
        <f t="shared" si="15"/>
        <v>43.008761500000006</v>
      </c>
      <c r="E124" s="116">
        <f t="shared" si="16"/>
        <v>817.16646850000006</v>
      </c>
      <c r="F124" s="117">
        <f t="shared" si="12"/>
        <v>817.16646850000006</v>
      </c>
      <c r="G124" s="112"/>
      <c r="H124" s="118">
        <f t="shared" si="13"/>
        <v>6.1187043188128511E-5</v>
      </c>
      <c r="I124" s="118">
        <f t="shared" si="14"/>
        <v>6.1187043188128509E-2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VLOOKUP(A125,[2]Sheet1!$A:$B,2,)</f>
        <v>921.26350000000002</v>
      </c>
      <c r="D125" s="115">
        <f t="shared" si="15"/>
        <v>46.063175000000001</v>
      </c>
      <c r="E125" s="116">
        <f t="shared" si="16"/>
        <v>875.20032500000002</v>
      </c>
      <c r="F125" s="117">
        <f t="shared" si="12"/>
        <v>875.20032500000002</v>
      </c>
      <c r="G125" s="112"/>
      <c r="H125" s="118">
        <f t="shared" si="13"/>
        <v>5.7129777688325143E-5</v>
      </c>
      <c r="I125" s="118">
        <f t="shared" si="14"/>
        <v>5.712977768832514E-2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VLOOKUP(A126,[2]Sheet1!$A:$B,2,)</f>
        <v>990.38</v>
      </c>
      <c r="D126" s="115">
        <f t="shared" si="15"/>
        <v>49.519000000000005</v>
      </c>
      <c r="E126" s="116">
        <f t="shared" si="16"/>
        <v>940.86099999999999</v>
      </c>
      <c r="F126" s="117">
        <f t="shared" si="12"/>
        <v>940.86099999999999</v>
      </c>
      <c r="G126" s="112"/>
      <c r="H126" s="118">
        <f t="shared" si="13"/>
        <v>5.3142812806567657E-5</v>
      </c>
      <c r="I126" s="118">
        <f t="shared" si="14"/>
        <v>5.3142812806567657E-2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VLOOKUP(A127,[2]Sheet1!$A:$B,2,)</f>
        <v>1310</v>
      </c>
      <c r="D127" s="115">
        <f>C127*0.05</f>
        <v>65.5</v>
      </c>
      <c r="E127" s="116">
        <f t="shared" si="16"/>
        <v>1244.5</v>
      </c>
      <c r="F127" s="117">
        <f t="shared" si="12"/>
        <v>1244.5</v>
      </c>
      <c r="G127" s="112"/>
      <c r="H127" s="118">
        <f t="shared" si="13"/>
        <v>4.0176777822418619E-5</v>
      </c>
      <c r="I127" s="118">
        <f t="shared" si="14"/>
        <v>4.0176777822418616E-2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VLOOKUP(A128,[2]Sheet1!$A:$B,2,)</f>
        <v>1479.13</v>
      </c>
      <c r="D128" s="115">
        <f t="shared" si="15"/>
        <v>73.956500000000005</v>
      </c>
      <c r="E128" s="116">
        <f t="shared" si="16"/>
        <v>1405.1735000000001</v>
      </c>
      <c r="F128" s="117">
        <f t="shared" si="12"/>
        <v>1405.1735000000001</v>
      </c>
      <c r="G128" s="112"/>
      <c r="H128" s="118">
        <f t="shared" si="13"/>
        <v>3.5582794580171014E-5</v>
      </c>
      <c r="I128" s="118">
        <f t="shared" si="14"/>
        <v>3.5582794580171016E-2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VLOOKUP(A129,[2]Sheet1!$A:$B,2,)</f>
        <v>1356.4908</v>
      </c>
      <c r="D129" s="115">
        <f t="shared" si="15"/>
        <v>67.824539999999999</v>
      </c>
      <c r="E129" s="116">
        <f t="shared" si="16"/>
        <v>1288.66626</v>
      </c>
      <c r="F129" s="117">
        <f t="shared" si="12"/>
        <v>1288.66626</v>
      </c>
      <c r="G129" s="112"/>
      <c r="H129" s="118">
        <f t="shared" si="13"/>
        <v>3.8799805311888849E-5</v>
      </c>
      <c r="I129" s="118">
        <f t="shared" si="14"/>
        <v>3.8799805311888848E-2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VLOOKUP(A130,[2]Sheet1!$A:$B,2,)</f>
        <v>1525.5499</v>
      </c>
      <c r="D130" s="115">
        <f t="shared" si="15"/>
        <v>76.277495000000002</v>
      </c>
      <c r="E130" s="116">
        <f t="shared" si="16"/>
        <v>1449.2724049999999</v>
      </c>
      <c r="F130" s="117">
        <f t="shared" si="12"/>
        <v>1449.2724049999999</v>
      </c>
      <c r="G130" s="112"/>
      <c r="H130" s="118">
        <f t="shared" si="13"/>
        <v>3.4500070399118743E-5</v>
      </c>
      <c r="I130" s="118">
        <f t="shared" si="14"/>
        <v>3.4500070399118746E-2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VLOOKUP(A131,[2]Sheet1!$A:$B,2,)</f>
        <v>1574.7001</v>
      </c>
      <c r="D131" s="115">
        <f t="shared" si="15"/>
        <v>78.735005000000001</v>
      </c>
      <c r="E131" s="116">
        <f t="shared" si="16"/>
        <v>1495.965095</v>
      </c>
      <c r="F131" s="117">
        <f t="shared" ref="F131:F150" si="17">E131</f>
        <v>1495.965095</v>
      </c>
      <c r="G131" s="112"/>
      <c r="H131" s="118">
        <f t="shared" ref="H131:H150" si="18">(1/E131)-(1/C131)</f>
        <v>3.3423239731405715E-5</v>
      </c>
      <c r="I131" s="118">
        <f t="shared" ref="I131:I150" si="19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VLOOKUP(A132,[2]Sheet1!$A:$B,2,)</f>
        <v>1736.2704000000001</v>
      </c>
      <c r="D132" s="115">
        <f t="shared" si="15"/>
        <v>86.813520000000011</v>
      </c>
      <c r="E132" s="116">
        <f t="shared" si="16"/>
        <v>1649.4568800000002</v>
      </c>
      <c r="F132" s="117">
        <f t="shared" si="17"/>
        <v>1649.4568800000002</v>
      </c>
      <c r="G132" s="112"/>
      <c r="H132" s="118">
        <f t="shared" si="18"/>
        <v>3.0313008243052744E-5</v>
      </c>
      <c r="I132" s="118">
        <f t="shared" si="19"/>
        <v>3.0313008243052744E-2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VLOOKUP(A133,[2]Sheet1!$A:$B,2,)</f>
        <v>2315.1985</v>
      </c>
      <c r="D133" s="115">
        <f t="shared" si="15"/>
        <v>115.75992500000001</v>
      </c>
      <c r="E133" s="116">
        <f t="shared" si="16"/>
        <v>2199.4385750000001</v>
      </c>
      <c r="F133" s="117">
        <f t="shared" si="17"/>
        <v>2199.4385750000001</v>
      </c>
      <c r="G133" s="112"/>
      <c r="H133" s="118">
        <f t="shared" si="18"/>
        <v>2.273307405277269E-5</v>
      </c>
      <c r="I133" s="118">
        <f t="shared" si="19"/>
        <v>2.2733074052772691E-2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VLOOKUP(A134,[2]Sheet1!$A:$B,2,)</f>
        <v>2660</v>
      </c>
      <c r="D134" s="115">
        <f t="shared" si="15"/>
        <v>133</v>
      </c>
      <c r="E134" s="116">
        <f t="shared" si="16"/>
        <v>2527</v>
      </c>
      <c r="F134" s="117">
        <f t="shared" si="17"/>
        <v>2527</v>
      </c>
      <c r="G134" s="112"/>
      <c r="H134" s="118">
        <f t="shared" si="18"/>
        <v>1.9786307874950513E-5</v>
      </c>
      <c r="I134" s="118">
        <f t="shared" si="19"/>
        <v>1.9786307874950511E-2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VLOOKUP(A135,[2]Sheet1!$A:$B,2,)</f>
        <v>3001.6156999999998</v>
      </c>
      <c r="D135" s="115">
        <f t="shared" ref="D135:D149" si="20">C135*0.05</f>
        <v>150.08078499999999</v>
      </c>
      <c r="E135" s="116">
        <f t="shared" si="16"/>
        <v>2851.5349149999997</v>
      </c>
      <c r="F135" s="117">
        <f t="shared" si="17"/>
        <v>2851.5349149999997</v>
      </c>
      <c r="G135" s="112"/>
      <c r="H135" s="118">
        <f t="shared" si="18"/>
        <v>1.7534416197039653E-5</v>
      </c>
      <c r="I135" s="118">
        <f t="shared" si="19"/>
        <v>1.7534416197039653E-2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VLOOKUP(A136,[2]Sheet1!$A:$B,2,)</f>
        <v>3312.84</v>
      </c>
      <c r="D136" s="115">
        <f t="shared" si="20"/>
        <v>165.64200000000002</v>
      </c>
      <c r="E136" s="116">
        <f t="shared" si="16"/>
        <v>3147.1980000000003</v>
      </c>
      <c r="F136" s="117">
        <f t="shared" si="17"/>
        <v>3147.1980000000003</v>
      </c>
      <c r="G136" s="112"/>
      <c r="H136" s="118">
        <f t="shared" si="18"/>
        <v>1.5887147869310999E-5</v>
      </c>
      <c r="I136" s="118">
        <f t="shared" si="19"/>
        <v>1.5887147869310999E-2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VLOOKUP(A137,[2]Sheet1!$A:$B,2,)</f>
        <v>3601.9998000000001</v>
      </c>
      <c r="D137" s="115">
        <f t="shared" si="20"/>
        <v>180.09999000000002</v>
      </c>
      <c r="E137" s="116">
        <f t="shared" si="16"/>
        <v>3421.8998099999999</v>
      </c>
      <c r="F137" s="117">
        <f t="shared" si="17"/>
        <v>3421.8998099999999</v>
      </c>
      <c r="G137" s="112"/>
      <c r="H137" s="118">
        <f t="shared" si="18"/>
        <v>1.4611766204808896E-5</v>
      </c>
      <c r="I137" s="118">
        <f t="shared" si="19"/>
        <v>1.4611766204808896E-2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VLOOKUP(A138,[2]Sheet1!$A:$B,2,)</f>
        <v>3660</v>
      </c>
      <c r="D138" s="115">
        <f t="shared" si="20"/>
        <v>183</v>
      </c>
      <c r="E138" s="116">
        <f t="shared" si="16"/>
        <v>3477</v>
      </c>
      <c r="F138" s="117">
        <f t="shared" si="17"/>
        <v>3477</v>
      </c>
      <c r="G138" s="112"/>
      <c r="H138" s="118">
        <f t="shared" si="18"/>
        <v>1.4380212827149819E-5</v>
      </c>
      <c r="I138" s="118">
        <f t="shared" si="19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VLOOKUP(A139,[2]Sheet1!$A:$B,2,)</f>
        <v>3971.3440000000001</v>
      </c>
      <c r="D139" s="115">
        <f t="shared" si="20"/>
        <v>198.56720000000001</v>
      </c>
      <c r="E139" s="116">
        <f t="shared" si="16"/>
        <v>3772.7768000000001</v>
      </c>
      <c r="F139" s="117">
        <f t="shared" si="17"/>
        <v>3772.7768000000001</v>
      </c>
      <c r="G139" s="112"/>
      <c r="H139" s="118">
        <f t="shared" si="18"/>
        <v>1.3252838068766783E-5</v>
      </c>
      <c r="I139" s="118">
        <f t="shared" si="19"/>
        <v>1.3252838068766783E-2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VLOOKUP(A140,[2]Sheet1!$A:$B,2,)</f>
        <v>4059.6754999999998</v>
      </c>
      <c r="D140" s="115">
        <f t="shared" si="20"/>
        <v>202.98377500000001</v>
      </c>
      <c r="E140" s="116">
        <f t="shared" si="16"/>
        <v>3856.6917249999997</v>
      </c>
      <c r="F140" s="117">
        <f t="shared" si="17"/>
        <v>3856.6917249999997</v>
      </c>
      <c r="G140" s="112"/>
      <c r="H140" s="118">
        <f t="shared" si="18"/>
        <v>1.2964479290861685E-5</v>
      </c>
      <c r="I140" s="118">
        <f t="shared" si="19"/>
        <v>1.2964479290861685E-2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VLOOKUP(A141,[2]Sheet1!$A:$B,2,)</f>
        <v>4456.3230000000003</v>
      </c>
      <c r="D141" s="115">
        <f t="shared" si="20"/>
        <v>222.81615000000002</v>
      </c>
      <c r="E141" s="116">
        <f t="shared" si="16"/>
        <v>4233.5068500000007</v>
      </c>
      <c r="F141" s="117">
        <f t="shared" si="17"/>
        <v>4233.5068500000007</v>
      </c>
      <c r="G141" s="112"/>
      <c r="H141" s="118">
        <f t="shared" si="18"/>
        <v>1.1810539529421069E-5</v>
      </c>
      <c r="I141" s="118">
        <f t="shared" si="19"/>
        <v>1.181053952942107E-2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VLOOKUP(A142,[2]Sheet1!$A:$B,2,)</f>
        <v>5720.018</v>
      </c>
      <c r="D142" s="115">
        <f t="shared" si="20"/>
        <v>286.0009</v>
      </c>
      <c r="E142" s="116">
        <f t="shared" ref="E142:E150" si="21">C142-D142</f>
        <v>5434.0171</v>
      </c>
      <c r="F142" s="117">
        <f t="shared" si="17"/>
        <v>5434.0171</v>
      </c>
      <c r="G142" s="112"/>
      <c r="H142" s="118">
        <f t="shared" si="18"/>
        <v>9.2012960356712868E-6</v>
      </c>
      <c r="I142" s="118">
        <f t="shared" si="19"/>
        <v>9.2012960356712865E-3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VLOOKUP(A143,[2]Sheet1!$A:$B,2,)</f>
        <v>5856</v>
      </c>
      <c r="D143" s="115">
        <f t="shared" si="20"/>
        <v>292.8</v>
      </c>
      <c r="E143" s="116">
        <f t="shared" si="21"/>
        <v>5563.2</v>
      </c>
      <c r="F143" s="117">
        <f t="shared" si="17"/>
        <v>5563.2</v>
      </c>
      <c r="G143" s="112"/>
      <c r="H143" s="118">
        <f t="shared" si="18"/>
        <v>8.987633016968664E-6</v>
      </c>
      <c r="I143" s="118">
        <f t="shared" si="19"/>
        <v>8.9876330169686644E-3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VLOOKUP(A144,[2]Sheet1!$A:$B,2,)</f>
        <v>8806.9439999999995</v>
      </c>
      <c r="D144" s="115">
        <f t="shared" si="20"/>
        <v>440.34719999999999</v>
      </c>
      <c r="E144" s="116">
        <f t="shared" si="21"/>
        <v>8366.5967999999993</v>
      </c>
      <c r="F144" s="117">
        <f t="shared" si="17"/>
        <v>8366.5967999999993</v>
      </c>
      <c r="G144" s="112"/>
      <c r="H144" s="118">
        <f t="shared" si="18"/>
        <v>5.9761455219163877E-6</v>
      </c>
      <c r="I144" s="118">
        <f t="shared" si="19"/>
        <v>5.9761455219163873E-3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VLOOKUP(A145,[2]Sheet1!$A:$B,2,)</f>
        <v>11808.76</v>
      </c>
      <c r="D145" s="115">
        <f t="shared" si="20"/>
        <v>590.43799999999999</v>
      </c>
      <c r="E145" s="116">
        <f t="shared" si="21"/>
        <v>11218.322</v>
      </c>
      <c r="F145" s="117">
        <f t="shared" si="17"/>
        <v>11218.322</v>
      </c>
      <c r="G145" s="112"/>
      <c r="H145" s="118">
        <f t="shared" si="18"/>
        <v>4.4569945487390989E-6</v>
      </c>
      <c r="I145" s="118">
        <f t="shared" si="19"/>
        <v>4.456994548739099E-3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VLOOKUP(A146,[2]Sheet1!$A:$B,2,)</f>
        <v>17965</v>
      </c>
      <c r="D146" s="115">
        <f t="shared" si="20"/>
        <v>898.25</v>
      </c>
      <c r="E146" s="116">
        <f t="shared" si="21"/>
        <v>17066.75</v>
      </c>
      <c r="F146" s="117">
        <f t="shared" si="17"/>
        <v>17066.75</v>
      </c>
      <c r="G146" s="112"/>
      <c r="H146" s="118">
        <f t="shared" si="18"/>
        <v>2.9296731949551017E-6</v>
      </c>
      <c r="I146" s="118">
        <f t="shared" si="19"/>
        <v>2.9296731949551018E-3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VLOOKUP(A147,[2]Sheet1!$A:$B,2,)</f>
        <v>22571</v>
      </c>
      <c r="D147" s="115">
        <f t="shared" si="20"/>
        <v>1128.55</v>
      </c>
      <c r="E147" s="116">
        <f t="shared" si="21"/>
        <v>21442.45</v>
      </c>
      <c r="F147" s="117">
        <f t="shared" si="17"/>
        <v>21442.45</v>
      </c>
      <c r="G147" s="112"/>
      <c r="H147" s="118">
        <f t="shared" si="18"/>
        <v>2.3318230892458577E-6</v>
      </c>
      <c r="I147" s="118">
        <f t="shared" si="19"/>
        <v>2.3318230892458579E-3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VLOOKUP(A148,[2]Sheet1!$A:$B,2,)</f>
        <v>25990</v>
      </c>
      <c r="D148" s="115">
        <f t="shared" si="20"/>
        <v>1299.5</v>
      </c>
      <c r="E148" s="116">
        <f t="shared" si="21"/>
        <v>24690.5</v>
      </c>
      <c r="F148" s="117">
        <f t="shared" si="17"/>
        <v>24690.5</v>
      </c>
      <c r="G148" s="112"/>
      <c r="H148" s="118">
        <f t="shared" si="18"/>
        <v>2.0250703711954042E-6</v>
      </c>
      <c r="I148" s="118">
        <f t="shared" si="19"/>
        <v>2.0250703711954042E-3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VLOOKUP(A149,[2]Sheet1!$A:$B,2,)</f>
        <v>89500</v>
      </c>
      <c r="D149" s="115">
        <f t="shared" si="20"/>
        <v>4475</v>
      </c>
      <c r="E149" s="116">
        <f t="shared" si="21"/>
        <v>85025</v>
      </c>
      <c r="F149" s="117">
        <f t="shared" si="17"/>
        <v>85025</v>
      </c>
      <c r="G149" s="112"/>
      <c r="H149" s="118">
        <f t="shared" si="18"/>
        <v>5.8806233460746692E-7</v>
      </c>
      <c r="I149" s="118">
        <f t="shared" si="19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VLOOKUP(A150,[2]Sheet1!$A:$B,2,)</f>
        <v>6.7152032999999998</v>
      </c>
      <c r="D150" s="115">
        <f>C150*0.03</f>
        <v>0.20145609899999997</v>
      </c>
      <c r="E150" s="116">
        <f t="shared" si="21"/>
        <v>6.5137472010000002</v>
      </c>
      <c r="F150" s="117">
        <f t="shared" si="17"/>
        <v>6.5137472010000002</v>
      </c>
      <c r="G150" s="112"/>
      <c r="H150" s="118">
        <f t="shared" si="18"/>
        <v>4.6056438904160113E-3</v>
      </c>
      <c r="I150" s="118">
        <f t="shared" si="19"/>
        <v>4.6056438904160117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2026-10-02T08:12:49Z</dcterms:created>
  <dcterms:modified xsi:type="dcterms:W3CDTF">2026-10-02T08:20:33Z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2026-10-02T08:19:56Z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56f1759e-e4a1-4a0f-a4f5-258940f03727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