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51B0F183-64F9-430F-AAB7-440FFA051061}" xr6:coauthVersionLast="47" xr6:coauthVersionMax="47" xr10:uidLastSave="{00000000-0000-0000-0000-000000000000}"/>
  <bookViews>
    <workbookView xWindow="-110" yWindow="-110" windowWidth="19420" windowHeight="10300" activeTab="1" xr2:uid="{D920032D-DBCA-4913-942B-C67F0CE34CA3}"/>
  </bookViews>
  <sheets>
    <sheet name="Current Rate" sheetId="1" r:id="rId1"/>
    <sheet name="Card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0" i="2" l="1"/>
  <c r="E150" i="2" s="1"/>
  <c r="D149" i="2"/>
  <c r="E149" i="2" s="1"/>
  <c r="E148" i="2"/>
  <c r="H148" i="2" s="1"/>
  <c r="I148" i="2" s="1"/>
  <c r="D148" i="2"/>
  <c r="D147" i="2"/>
  <c r="E147" i="2" s="1"/>
  <c r="E146" i="2"/>
  <c r="H146" i="2" s="1"/>
  <c r="I146" i="2" s="1"/>
  <c r="D146" i="2"/>
  <c r="H145" i="2"/>
  <c r="I145" i="2" s="1"/>
  <c r="F145" i="2"/>
  <c r="E145" i="2"/>
  <c r="D145" i="2"/>
  <c r="E144" i="2"/>
  <c r="H144" i="2" s="1"/>
  <c r="I144" i="2" s="1"/>
  <c r="D144" i="2"/>
  <c r="D143" i="2"/>
  <c r="E143" i="2" s="1"/>
  <c r="H142" i="2"/>
  <c r="I142" i="2" s="1"/>
  <c r="F142" i="2"/>
  <c r="E142" i="2"/>
  <c r="D142" i="2"/>
  <c r="H141" i="2"/>
  <c r="I141" i="2" s="1"/>
  <c r="F141" i="2"/>
  <c r="E141" i="2"/>
  <c r="D141" i="2"/>
  <c r="D140" i="2"/>
  <c r="E140" i="2" s="1"/>
  <c r="D139" i="2"/>
  <c r="E139" i="2" s="1"/>
  <c r="D138" i="2"/>
  <c r="E138" i="2" s="1"/>
  <c r="D137" i="2"/>
  <c r="E137" i="2" s="1"/>
  <c r="D136" i="2"/>
  <c r="E136" i="2" s="1"/>
  <c r="D135" i="2"/>
  <c r="E135" i="2" s="1"/>
  <c r="E134" i="2"/>
  <c r="H134" i="2" s="1"/>
  <c r="I134" i="2" s="1"/>
  <c r="D134" i="2"/>
  <c r="D133" i="2"/>
  <c r="E133" i="2" s="1"/>
  <c r="E132" i="2"/>
  <c r="H132" i="2" s="1"/>
  <c r="I132" i="2" s="1"/>
  <c r="D132" i="2"/>
  <c r="H131" i="2"/>
  <c r="I131" i="2" s="1"/>
  <c r="F131" i="2"/>
  <c r="E131" i="2"/>
  <c r="D131" i="2"/>
  <c r="E130" i="2"/>
  <c r="H130" i="2" s="1"/>
  <c r="I130" i="2" s="1"/>
  <c r="D130" i="2"/>
  <c r="D129" i="2"/>
  <c r="E129" i="2" s="1"/>
  <c r="D128" i="2"/>
  <c r="E128" i="2" s="1"/>
  <c r="H127" i="2"/>
  <c r="I127" i="2" s="1"/>
  <c r="F127" i="2"/>
  <c r="E127" i="2"/>
  <c r="D127" i="2"/>
  <c r="D126" i="2"/>
  <c r="E126" i="2" s="1"/>
  <c r="D125" i="2"/>
  <c r="E125" i="2" s="1"/>
  <c r="D124" i="2"/>
  <c r="E124" i="2" s="1"/>
  <c r="D123" i="2"/>
  <c r="E123" i="2" s="1"/>
  <c r="D122" i="2"/>
  <c r="E122" i="2" s="1"/>
  <c r="D121" i="2"/>
  <c r="E121" i="2" s="1"/>
  <c r="E120" i="2"/>
  <c r="H120" i="2" s="1"/>
  <c r="I120" i="2" s="1"/>
  <c r="D120" i="2"/>
  <c r="D119" i="2"/>
  <c r="E119" i="2" s="1"/>
  <c r="E118" i="2"/>
  <c r="H118" i="2" s="1"/>
  <c r="I118" i="2" s="1"/>
  <c r="D118" i="2"/>
  <c r="H117" i="2"/>
  <c r="I117" i="2" s="1"/>
  <c r="F117" i="2"/>
  <c r="E117" i="2"/>
  <c r="D117" i="2"/>
  <c r="E116" i="2"/>
  <c r="H116" i="2" s="1"/>
  <c r="I116" i="2" s="1"/>
  <c r="D116" i="2"/>
  <c r="D115" i="2"/>
  <c r="E115" i="2" s="1"/>
  <c r="D114" i="2"/>
  <c r="E114" i="2" s="1"/>
  <c r="D113" i="2"/>
  <c r="E113" i="2" s="1"/>
  <c r="D112" i="2"/>
  <c r="E112" i="2" s="1"/>
  <c r="D111" i="2"/>
  <c r="E111" i="2" s="1"/>
  <c r="D110" i="2"/>
  <c r="E110" i="2" s="1"/>
  <c r="D109" i="2"/>
  <c r="E109" i="2" s="1"/>
  <c r="D108" i="2"/>
  <c r="E108" i="2" s="1"/>
  <c r="D107" i="2"/>
  <c r="E107" i="2" s="1"/>
  <c r="E106" i="2"/>
  <c r="H106" i="2" s="1"/>
  <c r="I106" i="2" s="1"/>
  <c r="D106" i="2"/>
  <c r="D105" i="2"/>
  <c r="E105" i="2" s="1"/>
  <c r="E104" i="2"/>
  <c r="H104" i="2" s="1"/>
  <c r="I104" i="2" s="1"/>
  <c r="D104" i="2"/>
  <c r="D103" i="2"/>
  <c r="E103" i="2" s="1"/>
  <c r="E102" i="2"/>
  <c r="H102" i="2" s="1"/>
  <c r="I102" i="2" s="1"/>
  <c r="D102" i="2"/>
  <c r="D101" i="2"/>
  <c r="E101" i="2" s="1"/>
  <c r="D100" i="2"/>
  <c r="E100" i="2" s="1"/>
  <c r="D99" i="2"/>
  <c r="E99" i="2" s="1"/>
  <c r="D98" i="2"/>
  <c r="E98" i="2" s="1"/>
  <c r="D97" i="2"/>
  <c r="E97" i="2" s="1"/>
  <c r="D96" i="2"/>
  <c r="E96" i="2" s="1"/>
  <c r="D95" i="2"/>
  <c r="E95" i="2" s="1"/>
  <c r="D94" i="2"/>
  <c r="E94" i="2" s="1"/>
  <c r="D93" i="2"/>
  <c r="E93" i="2" s="1"/>
  <c r="E92" i="2"/>
  <c r="H92" i="2" s="1"/>
  <c r="I92" i="2" s="1"/>
  <c r="D92" i="2"/>
  <c r="D91" i="2"/>
  <c r="E91" i="2" s="1"/>
  <c r="E90" i="2"/>
  <c r="H90" i="2" s="1"/>
  <c r="I90" i="2" s="1"/>
  <c r="D90" i="2"/>
  <c r="H89" i="2"/>
  <c r="I89" i="2" s="1"/>
  <c r="F89" i="2"/>
  <c r="E89" i="2"/>
  <c r="D89" i="2"/>
  <c r="E88" i="2"/>
  <c r="H88" i="2" s="1"/>
  <c r="I88" i="2" s="1"/>
  <c r="D88" i="2"/>
  <c r="D87" i="2"/>
  <c r="E87" i="2" s="1"/>
  <c r="H86" i="2"/>
  <c r="I86" i="2" s="1"/>
  <c r="E86" i="2"/>
  <c r="F86" i="2" s="1"/>
  <c r="D86" i="2"/>
  <c r="D85" i="2"/>
  <c r="E85" i="2" s="1"/>
  <c r="D84" i="2"/>
  <c r="E84" i="2" s="1"/>
  <c r="D83" i="2"/>
  <c r="E83" i="2" s="1"/>
  <c r="D82" i="2"/>
  <c r="E82" i="2" s="1"/>
  <c r="D81" i="2"/>
  <c r="E81" i="2" s="1"/>
  <c r="D80" i="2"/>
  <c r="E80" i="2" s="1"/>
  <c r="D79" i="2"/>
  <c r="E79" i="2" s="1"/>
  <c r="E78" i="2"/>
  <c r="H78" i="2" s="1"/>
  <c r="I78" i="2" s="1"/>
  <c r="D78" i="2"/>
  <c r="D77" i="2"/>
  <c r="E77" i="2" s="1"/>
  <c r="E76" i="2"/>
  <c r="H76" i="2" s="1"/>
  <c r="I76" i="2" s="1"/>
  <c r="D76" i="2"/>
  <c r="D75" i="2"/>
  <c r="E75" i="2" s="1"/>
  <c r="E74" i="2"/>
  <c r="H74" i="2" s="1"/>
  <c r="I74" i="2" s="1"/>
  <c r="D74" i="2"/>
  <c r="D73" i="2"/>
  <c r="E73" i="2" s="1"/>
  <c r="D72" i="2"/>
  <c r="E72" i="2" s="1"/>
  <c r="D71" i="2"/>
  <c r="E71" i="2" s="1"/>
  <c r="D70" i="2"/>
  <c r="E70" i="2" s="1"/>
  <c r="D69" i="2"/>
  <c r="E69" i="2" s="1"/>
  <c r="D68" i="2"/>
  <c r="E68" i="2" s="1"/>
  <c r="D67" i="2"/>
  <c r="E67" i="2" s="1"/>
  <c r="D66" i="2"/>
  <c r="E66" i="2" s="1"/>
  <c r="D65" i="2"/>
  <c r="E65" i="2" s="1"/>
  <c r="E64" i="2"/>
  <c r="H64" i="2" s="1"/>
  <c r="I64" i="2" s="1"/>
  <c r="D64" i="2"/>
  <c r="D63" i="2"/>
  <c r="E63" i="2" s="1"/>
  <c r="E62" i="2"/>
  <c r="H62" i="2" s="1"/>
  <c r="I62" i="2" s="1"/>
  <c r="D62" i="2"/>
  <c r="D61" i="2"/>
  <c r="E61" i="2" s="1"/>
  <c r="E60" i="2"/>
  <c r="H60" i="2" s="1"/>
  <c r="I60" i="2" s="1"/>
  <c r="D60" i="2"/>
  <c r="D59" i="2"/>
  <c r="E59" i="2" s="1"/>
  <c r="D58" i="2"/>
  <c r="E58" i="2" s="1"/>
  <c r="D57" i="2"/>
  <c r="E57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E50" i="2"/>
  <c r="H50" i="2" s="1"/>
  <c r="I50" i="2" s="1"/>
  <c r="D50" i="2"/>
  <c r="D49" i="2"/>
  <c r="E49" i="2" s="1"/>
  <c r="E48" i="2"/>
  <c r="H48" i="2" s="1"/>
  <c r="I48" i="2" s="1"/>
  <c r="D48" i="2"/>
  <c r="D47" i="2"/>
  <c r="E47" i="2" s="1"/>
  <c r="E46" i="2"/>
  <c r="H46" i="2" s="1"/>
  <c r="I46" i="2" s="1"/>
  <c r="D46" i="2"/>
  <c r="D45" i="2"/>
  <c r="E45" i="2" s="1"/>
  <c r="D44" i="2"/>
  <c r="E44" i="2" s="1"/>
  <c r="D43" i="2"/>
  <c r="E43" i="2" s="1"/>
  <c r="D42" i="2"/>
  <c r="E42" i="2" s="1"/>
  <c r="D41" i="2"/>
  <c r="E41" i="2" s="1"/>
  <c r="D40" i="2"/>
  <c r="E40" i="2" s="1"/>
  <c r="D39" i="2"/>
  <c r="E39" i="2" s="1"/>
  <c r="D38" i="2"/>
  <c r="E38" i="2" s="1"/>
  <c r="D37" i="2"/>
  <c r="E37" i="2" s="1"/>
  <c r="E36" i="2"/>
  <c r="H36" i="2" s="1"/>
  <c r="I36" i="2" s="1"/>
  <c r="D36" i="2"/>
  <c r="D35" i="2"/>
  <c r="E35" i="2" s="1"/>
  <c r="E34" i="2"/>
  <c r="H34" i="2" s="1"/>
  <c r="I34" i="2" s="1"/>
  <c r="D34" i="2"/>
  <c r="D33" i="2"/>
  <c r="E33" i="2" s="1"/>
  <c r="E32" i="2"/>
  <c r="H32" i="2" s="1"/>
  <c r="I32" i="2" s="1"/>
  <c r="D32" i="2"/>
  <c r="D31" i="2"/>
  <c r="E31" i="2" s="1"/>
  <c r="D30" i="2"/>
  <c r="E30" i="2" s="1"/>
  <c r="D29" i="2"/>
  <c r="E29" i="2" s="1"/>
  <c r="D28" i="2"/>
  <c r="E28" i="2" s="1"/>
  <c r="D27" i="2"/>
  <c r="E27" i="2" s="1"/>
  <c r="D26" i="2"/>
  <c r="E26" i="2" s="1"/>
  <c r="D25" i="2"/>
  <c r="E25" i="2" s="1"/>
  <c r="D24" i="2"/>
  <c r="E24" i="2" s="1"/>
  <c r="D23" i="2"/>
  <c r="E23" i="2" s="1"/>
  <c r="E22" i="2"/>
  <c r="H22" i="2" s="1"/>
  <c r="I22" i="2" s="1"/>
  <c r="D22" i="2"/>
  <c r="D21" i="2"/>
  <c r="E21" i="2" s="1"/>
  <c r="E20" i="2"/>
  <c r="H20" i="2" s="1"/>
  <c r="I20" i="2" s="1"/>
  <c r="D20" i="2"/>
  <c r="D19" i="2"/>
  <c r="E19" i="2" s="1"/>
  <c r="E18" i="2"/>
  <c r="H18" i="2" s="1"/>
  <c r="I18" i="2" s="1"/>
  <c r="D18" i="2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E8" i="2"/>
  <c r="H8" i="2" s="1"/>
  <c r="I8" i="2" s="1"/>
  <c r="D8" i="2"/>
  <c r="D7" i="2"/>
  <c r="E7" i="2" s="1"/>
  <c r="E6" i="2"/>
  <c r="H6" i="2" s="1"/>
  <c r="I6" i="2" s="1"/>
  <c r="D6" i="2"/>
  <c r="H5" i="2"/>
  <c r="I5" i="2" s="1"/>
  <c r="F5" i="2"/>
  <c r="E5" i="2"/>
  <c r="D5" i="2"/>
  <c r="E4" i="2"/>
  <c r="H4" i="2" s="1"/>
  <c r="I4" i="2" s="1"/>
  <c r="D4" i="2"/>
  <c r="D3" i="2"/>
  <c r="E3" i="2" s="1"/>
  <c r="D2" i="2"/>
  <c r="E2" i="2" s="1"/>
  <c r="L1" i="2"/>
  <c r="K56" i="1"/>
  <c r="G43" i="1"/>
  <c r="P43" i="1" s="1"/>
  <c r="K41" i="1"/>
  <c r="G41" i="1"/>
  <c r="P41" i="1" s="1"/>
  <c r="Q39" i="1"/>
  <c r="P39" i="1"/>
  <c r="T39" i="1" s="1"/>
  <c r="G39" i="1"/>
  <c r="K39" i="1" s="1"/>
  <c r="C39" i="1" s="1"/>
  <c r="H37" i="1"/>
  <c r="G37" i="1"/>
  <c r="X34" i="1" s="1"/>
  <c r="S35" i="1"/>
  <c r="Q35" i="1"/>
  <c r="P35" i="1"/>
  <c r="T35" i="1" s="1"/>
  <c r="J35" i="1"/>
  <c r="C35" i="1" s="1"/>
  <c r="G35" i="1"/>
  <c r="K35" i="1" s="1"/>
  <c r="B35" i="1" s="1"/>
  <c r="S33" i="1"/>
  <c r="Q33" i="1"/>
  <c r="T33" i="1" s="1"/>
  <c r="P33" i="1"/>
  <c r="J33" i="1"/>
  <c r="C33" i="1" s="1"/>
  <c r="G33" i="1"/>
  <c r="X32" i="1" s="1"/>
  <c r="S31" i="1"/>
  <c r="Q31" i="1"/>
  <c r="P31" i="1"/>
  <c r="T31" i="1" s="1"/>
  <c r="J31" i="1"/>
  <c r="C31" i="1" s="1"/>
  <c r="G31" i="1"/>
  <c r="X30" i="1" s="1"/>
  <c r="S29" i="1"/>
  <c r="Q29" i="1"/>
  <c r="P29" i="1"/>
  <c r="T29" i="1" s="1"/>
  <c r="J29" i="1"/>
  <c r="G29" i="1"/>
  <c r="X28" i="1" s="1"/>
  <c r="B29" i="1"/>
  <c r="S27" i="1"/>
  <c r="Q27" i="1"/>
  <c r="T27" i="1" s="1"/>
  <c r="P27" i="1"/>
  <c r="J27" i="1"/>
  <c r="C27" i="1" s="1"/>
  <c r="G27" i="1"/>
  <c r="H27" i="1" s="1"/>
  <c r="K27" i="1" s="1"/>
  <c r="B27" i="1" s="1"/>
  <c r="L52" i="1" s="1"/>
  <c r="S25" i="1"/>
  <c r="Q25" i="1"/>
  <c r="P25" i="1"/>
  <c r="T25" i="1" s="1"/>
  <c r="J25" i="1"/>
  <c r="G25" i="1"/>
  <c r="X26" i="1" s="1"/>
  <c r="B25" i="1"/>
  <c r="C23" i="1"/>
  <c r="B23" i="1"/>
  <c r="B16" i="1"/>
  <c r="H43" i="2" l="1"/>
  <c r="I43" i="2" s="1"/>
  <c r="F43" i="2"/>
  <c r="H108" i="2"/>
  <c r="I108" i="2" s="1"/>
  <c r="F108" i="2"/>
  <c r="H9" i="2"/>
  <c r="I9" i="2" s="1"/>
  <c r="F9" i="2"/>
  <c r="H57" i="2"/>
  <c r="I57" i="2" s="1"/>
  <c r="F57" i="2"/>
  <c r="H129" i="2"/>
  <c r="I129" i="2" s="1"/>
  <c r="F129" i="2"/>
  <c r="H69" i="2"/>
  <c r="I69" i="2" s="1"/>
  <c r="F69" i="2"/>
  <c r="H111" i="2"/>
  <c r="I111" i="2" s="1"/>
  <c r="F111" i="2"/>
  <c r="H12" i="2"/>
  <c r="I12" i="2" s="1"/>
  <c r="F12" i="2"/>
  <c r="H23" i="2"/>
  <c r="I23" i="2" s="1"/>
  <c r="F23" i="2"/>
  <c r="H35" i="2"/>
  <c r="I35" i="2" s="1"/>
  <c r="F35" i="2"/>
  <c r="F47" i="2"/>
  <c r="H47" i="2"/>
  <c r="I47" i="2" s="1"/>
  <c r="H59" i="2"/>
  <c r="I59" i="2" s="1"/>
  <c r="F59" i="2"/>
  <c r="H70" i="2"/>
  <c r="I70" i="2" s="1"/>
  <c r="F70" i="2"/>
  <c r="H81" i="2"/>
  <c r="I81" i="2" s="1"/>
  <c r="F81" i="2"/>
  <c r="H101" i="2"/>
  <c r="I101" i="2" s="1"/>
  <c r="F101" i="2"/>
  <c r="H112" i="2"/>
  <c r="I112" i="2" s="1"/>
  <c r="F112" i="2"/>
  <c r="H139" i="2"/>
  <c r="I139" i="2" s="1"/>
  <c r="F139" i="2"/>
  <c r="H21" i="2"/>
  <c r="I21" i="2" s="1"/>
  <c r="F21" i="2"/>
  <c r="H137" i="2"/>
  <c r="I137" i="2" s="1"/>
  <c r="F137" i="2"/>
  <c r="H13" i="2"/>
  <c r="I13" i="2" s="1"/>
  <c r="F13" i="2"/>
  <c r="H82" i="2"/>
  <c r="I82" i="2" s="1"/>
  <c r="F82" i="2"/>
  <c r="H113" i="2"/>
  <c r="I113" i="2" s="1"/>
  <c r="F113" i="2"/>
  <c r="H121" i="2"/>
  <c r="I121" i="2" s="1"/>
  <c r="F121" i="2"/>
  <c r="H140" i="2"/>
  <c r="I140" i="2" s="1"/>
  <c r="F140" i="2"/>
  <c r="H77" i="2"/>
  <c r="I77" i="2" s="1"/>
  <c r="F77" i="2"/>
  <c r="H97" i="2"/>
  <c r="I97" i="2" s="1"/>
  <c r="F97" i="2"/>
  <c r="H56" i="2"/>
  <c r="I56" i="2" s="1"/>
  <c r="F56" i="2"/>
  <c r="H136" i="2"/>
  <c r="I136" i="2" s="1"/>
  <c r="F136" i="2"/>
  <c r="H68" i="2"/>
  <c r="I68" i="2" s="1"/>
  <c r="F68" i="2"/>
  <c r="H119" i="2"/>
  <c r="I119" i="2" s="1"/>
  <c r="F119" i="2"/>
  <c r="H11" i="2"/>
  <c r="I11" i="2" s="1"/>
  <c r="F11" i="2"/>
  <c r="H80" i="2"/>
  <c r="I80" i="2" s="1"/>
  <c r="F80" i="2"/>
  <c r="H138" i="2"/>
  <c r="I138" i="2" s="1"/>
  <c r="F138" i="2"/>
  <c r="H24" i="2"/>
  <c r="I24" i="2" s="1"/>
  <c r="F24" i="2"/>
  <c r="H25" i="2"/>
  <c r="I25" i="2" s="1"/>
  <c r="F25" i="2"/>
  <c r="F72" i="2"/>
  <c r="H72" i="2"/>
  <c r="I72" i="2" s="1"/>
  <c r="H83" i="2"/>
  <c r="I83" i="2" s="1"/>
  <c r="F83" i="2"/>
  <c r="F114" i="2"/>
  <c r="H114" i="2"/>
  <c r="I114" i="2" s="1"/>
  <c r="H122" i="2"/>
  <c r="I122" i="2" s="1"/>
  <c r="F122" i="2"/>
  <c r="H65" i="2"/>
  <c r="I65" i="2" s="1"/>
  <c r="F65" i="2"/>
  <c r="H143" i="2"/>
  <c r="I143" i="2" s="1"/>
  <c r="F143" i="2"/>
  <c r="F33" i="2"/>
  <c r="H33" i="2"/>
  <c r="I33" i="2" s="1"/>
  <c r="H109" i="2"/>
  <c r="I109" i="2" s="1"/>
  <c r="F109" i="2"/>
  <c r="F2" i="2"/>
  <c r="H2" i="2"/>
  <c r="I2" i="2" s="1"/>
  <c r="H110" i="2"/>
  <c r="I110" i="2" s="1"/>
  <c r="F110" i="2"/>
  <c r="H3" i="2"/>
  <c r="I3" i="2" s="1"/>
  <c r="F3" i="2"/>
  <c r="F58" i="2"/>
  <c r="H58" i="2"/>
  <c r="I58" i="2" s="1"/>
  <c r="F100" i="2"/>
  <c r="H100" i="2"/>
  <c r="I100" i="2" s="1"/>
  <c r="H71" i="2"/>
  <c r="I71" i="2" s="1"/>
  <c r="F71" i="2"/>
  <c r="H14" i="2"/>
  <c r="I14" i="2" s="1"/>
  <c r="F14" i="2"/>
  <c r="H15" i="2"/>
  <c r="I15" i="2" s="1"/>
  <c r="F15" i="2"/>
  <c r="H26" i="2"/>
  <c r="I26" i="2" s="1"/>
  <c r="F26" i="2"/>
  <c r="H37" i="2"/>
  <c r="I37" i="2" s="1"/>
  <c r="F37" i="2"/>
  <c r="H49" i="2"/>
  <c r="I49" i="2" s="1"/>
  <c r="F49" i="2"/>
  <c r="F61" i="2"/>
  <c r="H61" i="2"/>
  <c r="I61" i="2" s="1"/>
  <c r="H73" i="2"/>
  <c r="I73" i="2" s="1"/>
  <c r="F73" i="2"/>
  <c r="H84" i="2"/>
  <c r="I84" i="2" s="1"/>
  <c r="F84" i="2"/>
  <c r="H91" i="2"/>
  <c r="I91" i="2" s="1"/>
  <c r="F91" i="2"/>
  <c r="F103" i="2"/>
  <c r="H103" i="2"/>
  <c r="I103" i="2" s="1"/>
  <c r="H115" i="2"/>
  <c r="I115" i="2" s="1"/>
  <c r="F115" i="2"/>
  <c r="H123" i="2"/>
  <c r="I123" i="2" s="1"/>
  <c r="F123" i="2"/>
  <c r="H107" i="2"/>
  <c r="I107" i="2" s="1"/>
  <c r="F107" i="2"/>
  <c r="F44" i="2"/>
  <c r="H44" i="2"/>
  <c r="I44" i="2" s="1"/>
  <c r="H98" i="2"/>
  <c r="I98" i="2" s="1"/>
  <c r="F98" i="2"/>
  <c r="H17" i="2"/>
  <c r="I17" i="2" s="1"/>
  <c r="F17" i="2"/>
  <c r="H147" i="2"/>
  <c r="I147" i="2" s="1"/>
  <c r="F147" i="2"/>
  <c r="H96" i="2"/>
  <c r="I96" i="2" s="1"/>
  <c r="F96" i="2"/>
  <c r="H55" i="2"/>
  <c r="I55" i="2" s="1"/>
  <c r="F55" i="2"/>
  <c r="H67" i="2"/>
  <c r="I67" i="2" s="1"/>
  <c r="F67" i="2"/>
  <c r="H99" i="2"/>
  <c r="I99" i="2" s="1"/>
  <c r="F99" i="2"/>
  <c r="H27" i="2"/>
  <c r="I27" i="2" s="1"/>
  <c r="F27" i="2"/>
  <c r="H29" i="2"/>
  <c r="I29" i="2" s="1"/>
  <c r="F29" i="2"/>
  <c r="H150" i="2"/>
  <c r="I150" i="2" s="1"/>
  <c r="F150" i="2"/>
  <c r="F16" i="2"/>
  <c r="H16" i="2"/>
  <c r="I16" i="2" s="1"/>
  <c r="H54" i="2"/>
  <c r="I54" i="2" s="1"/>
  <c r="F54" i="2"/>
  <c r="H66" i="2"/>
  <c r="I66" i="2" s="1"/>
  <c r="F66" i="2"/>
  <c r="H135" i="2"/>
  <c r="I135" i="2" s="1"/>
  <c r="F135" i="2"/>
  <c r="H45" i="2"/>
  <c r="I45" i="2" s="1"/>
  <c r="F45" i="2"/>
  <c r="F128" i="2"/>
  <c r="H128" i="2"/>
  <c r="I128" i="2" s="1"/>
  <c r="H10" i="2"/>
  <c r="I10" i="2" s="1"/>
  <c r="F10" i="2"/>
  <c r="H79" i="2"/>
  <c r="I79" i="2" s="1"/>
  <c r="F79" i="2"/>
  <c r="H38" i="2"/>
  <c r="I38" i="2" s="1"/>
  <c r="F38" i="2"/>
  <c r="H85" i="2"/>
  <c r="I85" i="2" s="1"/>
  <c r="F85" i="2"/>
  <c r="H124" i="2"/>
  <c r="I124" i="2" s="1"/>
  <c r="F124" i="2"/>
  <c r="H28" i="2"/>
  <c r="I28" i="2" s="1"/>
  <c r="F28" i="2"/>
  <c r="H39" i="2"/>
  <c r="I39" i="2" s="1"/>
  <c r="F39" i="2"/>
  <c r="H125" i="2"/>
  <c r="I125" i="2" s="1"/>
  <c r="F125" i="2"/>
  <c r="H40" i="2"/>
  <c r="I40" i="2" s="1"/>
  <c r="F40" i="2"/>
  <c r="H51" i="2"/>
  <c r="I51" i="2" s="1"/>
  <c r="F51" i="2"/>
  <c r="H63" i="2"/>
  <c r="I63" i="2" s="1"/>
  <c r="F63" i="2"/>
  <c r="F75" i="2"/>
  <c r="H75" i="2"/>
  <c r="I75" i="2" s="1"/>
  <c r="H93" i="2"/>
  <c r="I93" i="2" s="1"/>
  <c r="F93" i="2"/>
  <c r="H105" i="2"/>
  <c r="I105" i="2" s="1"/>
  <c r="F105" i="2"/>
  <c r="H126" i="2"/>
  <c r="I126" i="2" s="1"/>
  <c r="F126" i="2"/>
  <c r="F30" i="2"/>
  <c r="H30" i="2"/>
  <c r="I30" i="2" s="1"/>
  <c r="H41" i="2"/>
  <c r="I41" i="2" s="1"/>
  <c r="F41" i="2"/>
  <c r="H52" i="2"/>
  <c r="I52" i="2" s="1"/>
  <c r="F52" i="2"/>
  <c r="H94" i="2"/>
  <c r="I94" i="2" s="1"/>
  <c r="F94" i="2"/>
  <c r="H133" i="2"/>
  <c r="I133" i="2" s="1"/>
  <c r="F133" i="2"/>
  <c r="H7" i="2"/>
  <c r="I7" i="2" s="1"/>
  <c r="F7" i="2"/>
  <c r="F19" i="2"/>
  <c r="H19" i="2"/>
  <c r="I19" i="2" s="1"/>
  <c r="H31" i="2"/>
  <c r="I31" i="2" s="1"/>
  <c r="F31" i="2"/>
  <c r="H42" i="2"/>
  <c r="I42" i="2" s="1"/>
  <c r="F42" i="2"/>
  <c r="H53" i="2"/>
  <c r="I53" i="2" s="1"/>
  <c r="F53" i="2"/>
  <c r="H87" i="2"/>
  <c r="I87" i="2" s="1"/>
  <c r="F87" i="2"/>
  <c r="H95" i="2"/>
  <c r="I95" i="2" s="1"/>
  <c r="F95" i="2"/>
  <c r="H149" i="2"/>
  <c r="I149" i="2" s="1"/>
  <c r="F149" i="2"/>
  <c r="F8" i="2"/>
  <c r="F22" i="2"/>
  <c r="F36" i="2"/>
  <c r="F50" i="2"/>
  <c r="F64" i="2"/>
  <c r="F78" i="2"/>
  <c r="F92" i="2"/>
  <c r="F106" i="2"/>
  <c r="F120" i="2"/>
  <c r="F134" i="2"/>
  <c r="F148" i="2"/>
  <c r="F6" i="2"/>
  <c r="F20" i="2"/>
  <c r="F34" i="2"/>
  <c r="F48" i="2"/>
  <c r="F62" i="2"/>
  <c r="F76" i="2"/>
  <c r="F90" i="2"/>
  <c r="F104" i="2"/>
  <c r="F118" i="2"/>
  <c r="F132" i="2"/>
  <c r="F146" i="2"/>
  <c r="F4" i="2"/>
  <c r="F18" i="2"/>
  <c r="F32" i="2"/>
  <c r="F46" i="2"/>
  <c r="F60" i="2"/>
  <c r="F74" i="2"/>
  <c r="F88" i="2"/>
  <c r="F102" i="2"/>
  <c r="F116" i="2"/>
  <c r="F130" i="2"/>
  <c r="F144" i="2"/>
  <c r="T41" i="1"/>
  <c r="S41" i="1"/>
  <c r="Q41" i="1"/>
  <c r="T43" i="1"/>
  <c r="S43" i="1"/>
  <c r="Q43" i="1"/>
  <c r="J37" i="1"/>
  <c r="C37" i="1" s="1"/>
  <c r="S39" i="1"/>
  <c r="K37" i="1"/>
  <c r="B37" i="1" s="1"/>
  <c r="H43" i="1"/>
  <c r="J43" i="1"/>
  <c r="C43" i="1" s="1"/>
  <c r="P37" i="1"/>
  <c r="B41" i="1"/>
  <c r="L50" i="1" s="1"/>
  <c r="H25" i="1"/>
  <c r="H29" i="1"/>
  <c r="H31" i="1"/>
  <c r="H33" i="1"/>
  <c r="K33" i="1" s="1"/>
  <c r="B33" i="1" s="1"/>
  <c r="L51" i="1" s="1"/>
  <c r="H35" i="1"/>
  <c r="K43" i="1"/>
  <c r="B43" i="1" s="1"/>
  <c r="K25" i="1"/>
  <c r="C25" i="1" s="1"/>
  <c r="L48" i="1" s="1"/>
  <c r="K29" i="1"/>
  <c r="C29" i="1" s="1"/>
  <c r="L49" i="1" s="1"/>
  <c r="K31" i="1"/>
  <c r="B31" i="1" s="1"/>
  <c r="H41" i="1"/>
  <c r="J41" i="1"/>
  <c r="C41" i="1" s="1"/>
  <c r="H39" i="1"/>
  <c r="J39" i="1"/>
  <c r="B39" i="1" s="1"/>
  <c r="Y24" i="1"/>
  <c r="T37" i="1" l="1"/>
  <c r="S37" i="1"/>
  <c r="Q37" i="1"/>
  <c r="AA24" i="1"/>
  <c r="Y34" i="1"/>
  <c r="Y32" i="1"/>
  <c r="Y30" i="1"/>
  <c r="Y28" i="1"/>
  <c r="Y26" i="1"/>
  <c r="AA34" i="1" l="1"/>
  <c r="AA32" i="1"/>
  <c r="AA30" i="1"/>
  <c r="AA28" i="1"/>
  <c r="AA26" i="1"/>
  <c r="AB24" i="1"/>
  <c r="AB30" i="1" l="1"/>
  <c r="AB32" i="1"/>
  <c r="AB28" i="1"/>
  <c r="AB26" i="1"/>
  <c r="AB34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<sst xmlns="http://schemas.openxmlformats.org/spreadsheetml/2006/main" count="263" uniqueCount="213">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</sst>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1405E6DF-3F8C-410A-A99A-4EB6EC8AC158}"/>
    <cellStyle name="Hyperlink" xfId="2" builtinId="8"/>
    <cellStyle name="Normal" xfId="0" builtinId="0"/>
    <cellStyle name="Normal 3" xfId="3" xr:uid="{9D4ADC04-60D1-4499-BCC6-4AEE213BB99C}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August%207th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August%207t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  <sheetName val="Card1"/>
    </sheetNames>
    <sheetDataSet>
      <sheetData sheetId="0"/>
      <sheetData sheetId="1"/>
      <sheetData sheetId="2">
        <row r="7">
          <cell r="G7">
            <v>1345</v>
          </cell>
          <cell r="H7">
            <v>1370</v>
          </cell>
        </row>
        <row r="9">
          <cell r="G9">
            <v>1.1517999999999999</v>
          </cell>
        </row>
        <row r="10">
          <cell r="G10">
            <v>158.44999999999999</v>
          </cell>
        </row>
        <row r="11">
          <cell r="G11">
            <v>1.3445</v>
          </cell>
        </row>
        <row r="12">
          <cell r="G12">
            <v>0.81169999999999998</v>
          </cell>
        </row>
        <row r="13">
          <cell r="G13">
            <v>16.306799999999999</v>
          </cell>
        </row>
        <row r="14">
          <cell r="G14">
            <v>6.4898999999999996</v>
          </cell>
        </row>
        <row r="15">
          <cell r="G15">
            <v>1.4027000000000001</v>
          </cell>
        </row>
        <row r="16">
          <cell r="G16">
            <v>0.70350000000000001</v>
          </cell>
        </row>
        <row r="17">
          <cell r="G17">
            <v>6.7464000000000004</v>
          </cell>
        </row>
        <row r="18">
          <cell r="G18">
            <v>6.7473000000000001</v>
          </cell>
        </row>
        <row r="19">
          <cell r="G19">
            <v>1366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D51E-9D89-4632-8B31-BB1607915A4B}">
  <dimension ref="A1:AI93"/>
  <sheetViews>
    <sheetView workbookViewId="0">
      <selection activeCell="B11" sqref="B11"/>
    </sheetView>
  </sheetViews>
  <sheetFormatPr defaultColWidth="8.81640625" defaultRowHeight="14.5" x14ac:dyDescent="0.35"/>
  <cols>
    <col min="1" max="1" width="24.453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453125" style="4" customWidth="1"/>
    <col min="7" max="7" width="27.17968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453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453125" style="4" customWidth="1"/>
    <col min="16" max="16" width="27.17968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453125" style="57" bestFit="1" customWidth="1"/>
    <col min="21" max="21" width="0.81640625" style="4" customWidth="1"/>
    <col min="22" max="22" width="27.81640625" style="4" customWidth="1"/>
    <col min="23" max="23" width="24.1796875" style="4" customWidth="1"/>
    <col min="24" max="24" width="11.26953125" style="4" hidden="1" customWidth="1"/>
    <col min="25" max="25" width="11.8164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/>
      <c r="H12" s="16"/>
      <c r="I12" s="8"/>
      <c r="J12" s="3"/>
      <c r="K12" s="3"/>
      <c r="L12" s="2"/>
      <c r="M12" s="2"/>
      <c r="O12" s="8"/>
      <c r="P12" s="8"/>
      <c r="Q12" s="16"/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46241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1345</v>
      </c>
      <c r="C23" s="8">
        <f>[1]POPULATE!H7</f>
        <v>1370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1370</v>
      </c>
      <c r="Z24" s="19"/>
      <c r="AA24" s="50">
        <f>Y24</f>
        <v>1370</v>
      </c>
      <c r="AB24" s="49">
        <f>AA24</f>
        <v>1370</v>
      </c>
      <c r="AD24" s="4" t="s">
        <v>23</v>
      </c>
    </row>
    <row r="25" spans="1:35" ht="14" x14ac:dyDescent="0.3">
      <c r="A25" s="2" t="s">
        <v>24</v>
      </c>
      <c r="B25" s="8">
        <f>B23*(J25-0.0075)</f>
        <v>1525.6334999999999</v>
      </c>
      <c r="C25" s="8">
        <f>+C23*(K25-0.0055)</f>
        <v>1584.1309999999999</v>
      </c>
      <c r="D25" s="8"/>
      <c r="E25" s="8"/>
      <c r="F25" s="51" t="s">
        <v>25</v>
      </c>
      <c r="G25" s="52">
        <f>[1]POPULATE!G9</f>
        <v>1.1517999999999999</v>
      </c>
      <c r="H25" s="53">
        <f>+G25+0.03</f>
        <v>1.1818</v>
      </c>
      <c r="I25" s="53"/>
      <c r="J25" s="45">
        <f>+(G25-($J$17/10000))+0</f>
        <v>1.1417999999999999</v>
      </c>
      <c r="K25" s="45">
        <f>+(G25+($K$17/10000))+0</f>
        <v>1.1617999999999999</v>
      </c>
      <c r="L25" s="8" t="s">
        <v>26</v>
      </c>
      <c r="M25" s="54"/>
      <c r="N25" s="48"/>
      <c r="O25" s="51" t="s">
        <v>25</v>
      </c>
      <c r="P25" s="52">
        <f>G25</f>
        <v>1.1517999999999999</v>
      </c>
      <c r="Q25" s="53">
        <f>+P25+0.03</f>
        <v>1.1818</v>
      </c>
      <c r="R25" s="53"/>
      <c r="S25" s="45">
        <f>+(P25-($S$17/10000))+0</f>
        <v>1.1368</v>
      </c>
      <c r="T25" s="45">
        <f>+(P25+($T$17/10000))+0</f>
        <v>1.1667999999999998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1.1577999999999999</v>
      </c>
      <c r="Y26" s="49">
        <f>$Y$24*X26</f>
        <v>1586.1859999999999</v>
      </c>
      <c r="Z26" s="19"/>
      <c r="AA26" s="56">
        <f>$AA$24*X26</f>
        <v>1586.1859999999999</v>
      </c>
      <c r="AB26" s="56">
        <f>$AB$24*X26</f>
        <v>1586.1859999999999</v>
      </c>
      <c r="AD26" s="4" t="s">
        <v>23</v>
      </c>
    </row>
    <row r="27" spans="1:35" ht="14" x14ac:dyDescent="0.3">
      <c r="A27" s="2" t="s">
        <v>28</v>
      </c>
      <c r="B27" s="8">
        <f>+B23/K27</f>
        <v>8.3826737301339982</v>
      </c>
      <c r="C27" s="8">
        <f>+C23/J27</f>
        <v>8.7011749761829158</v>
      </c>
      <c r="D27" s="23"/>
      <c r="E27" s="59"/>
      <c r="F27" s="51" t="s">
        <v>29</v>
      </c>
      <c r="G27" s="52">
        <f>[1]POPULATE!G10</f>
        <v>158.44999999999999</v>
      </c>
      <c r="H27" s="53">
        <f>+G27+1</f>
        <v>159.44999999999999</v>
      </c>
      <c r="I27" s="17"/>
      <c r="J27" s="8">
        <f>+(G27-($J$17/100))+0</f>
        <v>157.44999999999999</v>
      </c>
      <c r="K27" s="8">
        <f>+(H27+($K$17/100))-0</f>
        <v>160.44999999999999</v>
      </c>
      <c r="L27" s="16" t="s">
        <v>30</v>
      </c>
      <c r="M27" s="16"/>
      <c r="O27" s="51" t="s">
        <v>29</v>
      </c>
      <c r="P27" s="52">
        <f t="shared" ref="P27:P43" si="0">G27</f>
        <v>158.44999999999999</v>
      </c>
      <c r="Q27" s="53">
        <f>+P27+1</f>
        <v>159.44999999999999</v>
      </c>
      <c r="R27" s="17"/>
      <c r="S27" s="8">
        <f>+(P27-($S$17/100))+0</f>
        <v>156.94999999999999</v>
      </c>
      <c r="T27" s="8">
        <f>+(Q27+($T$17/100))-0</f>
        <v>160.94999999999999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1.3505</v>
      </c>
      <c r="Y28" s="49">
        <f>$Y$24*X28</f>
        <v>1850.1849999999999</v>
      </c>
      <c r="Z28" s="19"/>
      <c r="AA28" s="56">
        <f>$AA$24*X28</f>
        <v>1850.1849999999999</v>
      </c>
      <c r="AB28" s="56">
        <f>$AB$24*X28</f>
        <v>1850.1849999999999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1784.8150000000001</v>
      </c>
      <c r="C29" s="16">
        <f>+C23*(K29-0.0055)</f>
        <v>1848.1299999999999</v>
      </c>
      <c r="D29" s="16"/>
      <c r="E29" s="8"/>
      <c r="F29" s="41" t="s">
        <v>32</v>
      </c>
      <c r="G29" s="52">
        <f>[1]POPULATE!G11</f>
        <v>1.3445</v>
      </c>
      <c r="H29" s="53">
        <f>+G29+0.03</f>
        <v>1.3745000000000001</v>
      </c>
      <c r="I29" s="53"/>
      <c r="J29" s="45">
        <f>+(G29-($J$17/10000))+0</f>
        <v>1.3345</v>
      </c>
      <c r="K29" s="45">
        <f>+(G29+($K$17/10000))-0</f>
        <v>1.3545</v>
      </c>
      <c r="L29" s="16" t="s">
        <v>33</v>
      </c>
      <c r="M29" s="16"/>
      <c r="N29" s="48"/>
      <c r="O29" s="41" t="s">
        <v>32</v>
      </c>
      <c r="P29" s="52">
        <f t="shared" si="0"/>
        <v>1.3445</v>
      </c>
      <c r="Q29" s="53">
        <f>+P29+0.03</f>
        <v>1.3745000000000001</v>
      </c>
      <c r="R29" s="53"/>
      <c r="S29" s="45">
        <f>+(P29-($S$17/10000))+0</f>
        <v>1.3295000000000001</v>
      </c>
      <c r="T29" s="45">
        <f>+(P29+($T$17/10000))-0</f>
        <v>1.3594999999999999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0.80569999999999997</v>
      </c>
      <c r="Y30" s="49">
        <f>$Y$24/X30</f>
        <v>1700.3847585950107</v>
      </c>
      <c r="Z30" s="19"/>
      <c r="AA30" s="56">
        <f>$AA$24/X30</f>
        <v>1700.3847585950107</v>
      </c>
      <c r="AB30" s="56">
        <f>$AB$24/X30</f>
        <v>1700.3847585950107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1636.8504320311549</v>
      </c>
      <c r="C31" s="16">
        <f>+C23/J31</f>
        <v>1708.8686541100162</v>
      </c>
      <c r="D31" s="16"/>
      <c r="E31" s="8"/>
      <c r="F31" s="41" t="s">
        <v>35</v>
      </c>
      <c r="G31" s="52">
        <f>[1]POPULATE!G12</f>
        <v>0.81169999999999998</v>
      </c>
      <c r="H31" s="53">
        <f>+G31+0.04</f>
        <v>0.85170000000000001</v>
      </c>
      <c r="I31" s="53"/>
      <c r="J31" s="45">
        <f>+(G31-($J$17/10000))+0</f>
        <v>0.80169999999999997</v>
      </c>
      <c r="K31" s="45">
        <f>+(G31+($K$17/10000))-0</f>
        <v>0.82169999999999999</v>
      </c>
      <c r="L31" s="16" t="s">
        <v>36</v>
      </c>
      <c r="M31" s="16"/>
      <c r="N31" s="48"/>
      <c r="O31" s="41" t="s">
        <v>35</v>
      </c>
      <c r="P31" s="52">
        <f t="shared" si="0"/>
        <v>0.81169999999999998</v>
      </c>
      <c r="Q31" s="53">
        <f>+P31+0.04</f>
        <v>0.85170000000000001</v>
      </c>
      <c r="R31" s="53"/>
      <c r="S31" s="45">
        <f>+(P31-($S$17/10000))+0</f>
        <v>0.79669999999999996</v>
      </c>
      <c r="T31" s="45">
        <f>+(P31+($T$17/10000))-0</f>
        <v>0.82669999999999999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16.236799999999999</v>
      </c>
      <c r="Y32" s="49">
        <f>$Y$24/X32</f>
        <v>84.376231769806864</v>
      </c>
      <c r="Z32" s="19"/>
      <c r="AA32" s="56">
        <f>$AA$24/X32</f>
        <v>84.376231769806864</v>
      </c>
      <c r="AB32" s="56">
        <f>$AB$24/X32</f>
        <v>84.376231769806864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81.978204159251035</v>
      </c>
      <c r="C33" s="16">
        <f>+C23/J33</f>
        <v>84.506347228561935</v>
      </c>
      <c r="D33" s="16"/>
      <c r="E33" s="8"/>
      <c r="F33" s="66" t="s">
        <v>38</v>
      </c>
      <c r="G33" s="52">
        <f>[1]POPULATE!G13</f>
        <v>16.306799999999999</v>
      </c>
      <c r="H33" s="53">
        <f>+G33+0.04</f>
        <v>16.346799999999998</v>
      </c>
      <c r="I33" s="67"/>
      <c r="J33" s="45">
        <f>+(G33-($J$17/10000))-0.085</f>
        <v>16.211799999999997</v>
      </c>
      <c r="K33" s="45">
        <f>+(H33+($K$17/10000))+0.05</f>
        <v>16.4068</v>
      </c>
      <c r="L33" s="41" t="s">
        <v>39</v>
      </c>
      <c r="M33" s="41"/>
      <c r="N33" s="48"/>
      <c r="O33" s="66" t="s">
        <v>38</v>
      </c>
      <c r="P33" s="52">
        <f t="shared" si="0"/>
        <v>16.306799999999999</v>
      </c>
      <c r="Q33" s="53">
        <f>+P33+0.04</f>
        <v>16.346799999999998</v>
      </c>
      <c r="R33" s="67"/>
      <c r="S33" s="45">
        <f>+(P33-($S$17/10000))-0.085</f>
        <v>16.206799999999998</v>
      </c>
      <c r="T33" s="45">
        <f>+(Q33+($T$17/10000))+0.05</f>
        <v>16.411799999999999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1.3967000000000001</v>
      </c>
      <c r="Y34" s="49">
        <f>$Y$24/X34</f>
        <v>980.88351113338581</v>
      </c>
      <c r="Z34" s="19"/>
      <c r="AA34" s="56">
        <f>$AA$24/X34</f>
        <v>980.88351113338581</v>
      </c>
      <c r="AB34" s="56">
        <f>$AB$24/X34</f>
        <v>980.88351113338581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206.92626040400623</v>
      </c>
      <c r="C35" s="16">
        <f>+C23/J35</f>
        <v>211.42301578728066</v>
      </c>
      <c r="D35" s="16"/>
      <c r="E35" s="8"/>
      <c r="F35" s="66" t="s">
        <v>42</v>
      </c>
      <c r="G35" s="52">
        <f>[1]POPULATE!G14</f>
        <v>6.4898999999999996</v>
      </c>
      <c r="H35" s="53">
        <f>+G35+0.04</f>
        <v>6.5298999999999996</v>
      </c>
      <c r="I35" s="67"/>
      <c r="J35" s="45">
        <f>+(G35-($J$17/10000))-0</f>
        <v>6.4798999999999998</v>
      </c>
      <c r="K35" s="45">
        <f>+(G35+($K$17/10000))-0</f>
        <v>6.4998999999999993</v>
      </c>
      <c r="L35" s="16" t="s">
        <v>43</v>
      </c>
      <c r="M35" s="16"/>
      <c r="N35" s="48"/>
      <c r="O35" s="66" t="s">
        <v>42</v>
      </c>
      <c r="P35" s="52">
        <f t="shared" si="0"/>
        <v>6.4898999999999996</v>
      </c>
      <c r="Q35" s="53">
        <f>+P35+0.04</f>
        <v>6.5298999999999996</v>
      </c>
      <c r="R35" s="67"/>
      <c r="S35" s="45">
        <f>+(P35-($S$17/10000))-0</f>
        <v>6.4748999999999999</v>
      </c>
      <c r="T35" s="45">
        <f>+(P35+($T$17/10000))-0</f>
        <v>6.5048999999999992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952.07758193530117</v>
      </c>
      <c r="C37" s="16">
        <f>+C23/J37</f>
        <v>983.70072521002362</v>
      </c>
      <c r="D37" s="16"/>
      <c r="E37" s="8"/>
      <c r="F37" s="66" t="s">
        <v>44</v>
      </c>
      <c r="G37" s="52">
        <f>[1]POPULATE!G15</f>
        <v>1.4027000000000001</v>
      </c>
      <c r="H37" s="53">
        <f>+G37+0.04</f>
        <v>1.4427000000000001</v>
      </c>
      <c r="I37" s="69"/>
      <c r="J37" s="45">
        <f>+(G37-($J$17/10000))-0</f>
        <v>1.3927</v>
      </c>
      <c r="K37" s="45">
        <f>+(G37+($K$17/10000))-0</f>
        <v>1.4127000000000001</v>
      </c>
      <c r="L37" s="16" t="s">
        <v>45</v>
      </c>
      <c r="M37" s="16"/>
      <c r="N37" s="48"/>
      <c r="O37" s="66" t="s">
        <v>44</v>
      </c>
      <c r="P37" s="52">
        <f t="shared" si="0"/>
        <v>1.4027000000000001</v>
      </c>
      <c r="Q37" s="53">
        <f>+P37+0.04</f>
        <v>1.4427000000000001</v>
      </c>
      <c r="R37" s="69"/>
      <c r="S37" s="45">
        <f>+(P37-($S$17/10000))-0</f>
        <v>1.3877000000000002</v>
      </c>
      <c r="T37" s="45">
        <f>+(P37+($T$17/10000))-0</f>
        <v>1.4177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932.75750000000005</v>
      </c>
      <c r="C39" s="8">
        <f>+C23*K39</f>
        <v>977.495</v>
      </c>
      <c r="D39" s="8"/>
      <c r="E39" s="8"/>
      <c r="F39" s="66" t="s">
        <v>47</v>
      </c>
      <c r="G39" s="52">
        <f>[1]POPULATE!G16</f>
        <v>0.70350000000000001</v>
      </c>
      <c r="H39" s="53">
        <f>+G39+0.04</f>
        <v>0.74350000000000005</v>
      </c>
      <c r="I39" s="67"/>
      <c r="J39" s="45">
        <f>+(G39-($J$17/10000))+0</f>
        <v>0.69350000000000001</v>
      </c>
      <c r="K39" s="45">
        <f>+(G39+($K$17/10000))-0</f>
        <v>0.71350000000000002</v>
      </c>
      <c r="L39" s="8" t="s">
        <v>48</v>
      </c>
      <c r="M39" s="8"/>
      <c r="N39" s="48"/>
      <c r="O39" s="66" t="s">
        <v>47</v>
      </c>
      <c r="P39" s="52">
        <f t="shared" si="0"/>
        <v>0.70350000000000001</v>
      </c>
      <c r="Q39" s="53">
        <f>+P39+0.04</f>
        <v>0.74350000000000005</v>
      </c>
      <c r="R39" s="67"/>
      <c r="S39" s="45">
        <f>+(P39-($S$17/10000))+0</f>
        <v>0.6885</v>
      </c>
      <c r="T39" s="45">
        <f>+(P39+($T$17/10000))-0</f>
        <v>0.71850000000000003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199.07051092297672</v>
      </c>
      <c r="C41" s="8">
        <f>+C23/J41</f>
        <v>203.37272133483759</v>
      </c>
      <c r="D41" s="8"/>
      <c r="E41" s="8"/>
      <c r="F41" s="66" t="s">
        <v>50</v>
      </c>
      <c r="G41" s="52">
        <f>[1]POPULATE!G17</f>
        <v>6.7464000000000004</v>
      </c>
      <c r="H41" s="53">
        <f>+G41+0.04</f>
        <v>6.7864000000000004</v>
      </c>
      <c r="I41" s="67"/>
      <c r="J41" s="23">
        <f>+(G41-($J$17/10000))+0</f>
        <v>6.7364000000000006</v>
      </c>
      <c r="K41" s="23">
        <f>+(G41+($K$17/10000))-0</f>
        <v>6.7564000000000002</v>
      </c>
      <c r="L41" s="8" t="s">
        <v>51</v>
      </c>
      <c r="M41" s="8"/>
      <c r="N41" s="48"/>
      <c r="O41" s="66" t="s">
        <v>50</v>
      </c>
      <c r="P41" s="52">
        <f t="shared" si="0"/>
        <v>6.7464000000000004</v>
      </c>
      <c r="Q41" s="53">
        <f>+P41+0.04</f>
        <v>6.7864000000000004</v>
      </c>
      <c r="R41" s="67"/>
      <c r="S41" s="23">
        <f>+(P41-($S$17/10000))+0</f>
        <v>6.7314000000000007</v>
      </c>
      <c r="T41" s="23">
        <f>+(P41+($T$17/10000))-0</f>
        <v>6.7614000000000001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199.04399686265225</v>
      </c>
      <c r="C43" s="8">
        <f>+C23/J43</f>
        <v>203.34555385688628</v>
      </c>
      <c r="D43" s="35"/>
      <c r="E43" s="8"/>
      <c r="F43" s="8" t="s">
        <v>53</v>
      </c>
      <c r="G43" s="52">
        <f>[1]POPULATE!G18</f>
        <v>6.7473000000000001</v>
      </c>
      <c r="H43" s="53">
        <f>+G43+0.04</f>
        <v>6.7873000000000001</v>
      </c>
      <c r="I43" s="16"/>
      <c r="J43" s="23">
        <f>+(G43-($J$17/10000))+0</f>
        <v>6.7373000000000003</v>
      </c>
      <c r="K43" s="23">
        <f>+(G43+($K$17/10000))-0</f>
        <v>6.7572999999999999</v>
      </c>
      <c r="L43" s="76"/>
      <c r="M43" s="76"/>
      <c r="N43" s="48"/>
      <c r="O43" s="8" t="s">
        <v>53</v>
      </c>
      <c r="P43" s="52">
        <f t="shared" si="0"/>
        <v>6.7473000000000001</v>
      </c>
      <c r="Q43" s="53">
        <f>+P43+0.04</f>
        <v>6.7873000000000001</v>
      </c>
      <c r="R43" s="16"/>
      <c r="S43" s="23">
        <f>+(P43-($S$17/10000))+0</f>
        <v>6.7323000000000004</v>
      </c>
      <c r="T43" s="23">
        <f>+(P43+($T$17/10000))-0</f>
        <v>6.7622999999999998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1366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40" priority="3" operator="notBetween">
      <formula>$K$56*0.98</formula>
      <formula>$K$56*1.02</formula>
    </cfRule>
  </conditionalFormatting>
  <conditionalFormatting sqref="C23">
    <cfRule type="cellIs" dxfId="39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8" priority="24" operator="lessThan">
      <formula>0.6</formula>
    </cfRule>
    <cfRule type="cellIs" dxfId="37" priority="25" operator="greaterThan">
      <formula>0.7</formula>
    </cfRule>
  </conditionalFormatting>
  <conditionalFormatting sqref="G41">
    <cfRule type="cellIs" dxfId="36" priority="22" operator="lessThan">
      <formula>6.5</formula>
    </cfRule>
    <cfRule type="cellIs" dxfId="35" priority="23" operator="greaterThan">
      <formula>7.5</formula>
    </cfRule>
  </conditionalFormatting>
  <conditionalFormatting sqref="G43">
    <cfRule type="cellIs" dxfId="33" priority="1" operator="lessThan">
      <formula>6.5</formula>
    </cfRule>
    <cfRule type="cellIs" dxfId="34" priority="2" operator="greaterThan">
      <formula>7.5</formula>
    </cfRule>
  </conditionalFormatting>
  <conditionalFormatting sqref="J25">
    <cfRule type="cellIs" dxfId="32" priority="38" operator="lessThan">
      <formula>1</formula>
    </cfRule>
    <cfRule type="cellIs" dxfId="31" priority="39" operator="greaterThan">
      <formula>1.2</formula>
    </cfRule>
  </conditionalFormatting>
  <conditionalFormatting sqref="J27">
    <cfRule type="cellIs" dxfId="30" priority="37" operator="lessThan">
      <formula>140</formula>
    </cfRule>
  </conditionalFormatting>
  <conditionalFormatting sqref="J29">
    <cfRule type="cellIs" dxfId="29" priority="35" operator="lessThan">
      <formula>1.05</formula>
    </cfRule>
    <cfRule type="cellIs" dxfId="28" priority="36" operator="greaterThan">
      <formula>1.4</formula>
    </cfRule>
  </conditionalFormatting>
  <conditionalFormatting sqref="J31">
    <cfRule type="cellIs" dxfId="27" priority="33" operator="lessThan">
      <formula>0.7</formula>
    </cfRule>
    <cfRule type="cellIs" dxfId="26" priority="34" operator="greaterThan">
      <formula>1</formula>
    </cfRule>
  </conditionalFormatting>
  <conditionalFormatting sqref="J33">
    <cfRule type="cellIs" dxfId="25" priority="31" operator="lessThan">
      <formula>15</formula>
    </cfRule>
    <cfRule type="cellIs" dxfId="24" priority="32" operator="greaterThan">
      <formula>19</formula>
    </cfRule>
  </conditionalFormatting>
  <conditionalFormatting sqref="J35">
    <cfRule type="cellIs" dxfId="23" priority="29" operator="lessThan">
      <formula>6</formula>
    </cfRule>
    <cfRule type="cellIs" dxfId="22" priority="30" operator="greaterThan">
      <formula>7.5</formula>
    </cfRule>
  </conditionalFormatting>
  <conditionalFormatting sqref="J37">
    <cfRule type="cellIs" dxfId="21" priority="27" operator="lessThan">
      <formula>1.1</formula>
    </cfRule>
    <cfRule type="cellIs" dxfId="20" priority="28" operator="greaterThan">
      <formula>1.5</formula>
    </cfRule>
  </conditionalFormatting>
  <conditionalFormatting sqref="J39">
    <cfRule type="cellIs" dxfId="19" priority="26" operator="greaterThan">
      <formula>0.72</formula>
    </cfRule>
  </conditionalFormatting>
  <conditionalFormatting sqref="P44">
    <cfRule type="cellIs" dxfId="18" priority="5" operator="lessThan">
      <formula>0.82</formula>
    </cfRule>
    <cfRule type="cellIs" dxfId="17" priority="6" operator="greaterThan">
      <formula>0.88</formula>
    </cfRule>
  </conditionalFormatting>
  <conditionalFormatting sqref="S25">
    <cfRule type="cellIs" dxfId="16" priority="20" operator="lessThan">
      <formula>0.9</formula>
    </cfRule>
    <cfRule type="cellIs" dxfId="15" priority="21" operator="greaterThan">
      <formula>1.2</formula>
    </cfRule>
  </conditionalFormatting>
  <conditionalFormatting sqref="S27">
    <cfRule type="cellIs" dxfId="14" priority="18" operator="lessThan">
      <formula>145</formula>
    </cfRule>
    <cfRule type="cellIs" dxfId="13" priority="19" operator="greaterThan">
      <formula>165</formula>
    </cfRule>
  </conditionalFormatting>
  <conditionalFormatting sqref="S29">
    <cfRule type="cellIs" dxfId="12" priority="16" operator="lessThan">
      <formula>1.05</formula>
    </cfRule>
    <cfRule type="cellIs" dxfId="11" priority="17" operator="greaterThan">
      <formula>1.4</formula>
    </cfRule>
  </conditionalFormatting>
  <conditionalFormatting sqref="S31">
    <cfRule type="cellIs" dxfId="10" priority="14" operator="lessThan">
      <formula>0.71</formula>
    </cfRule>
    <cfRule type="cellIs" dxfId="9" priority="15" operator="greaterThan">
      <formula>0.9</formula>
    </cfRule>
  </conditionalFormatting>
  <conditionalFormatting sqref="S33">
    <cfRule type="cellIs" dxfId="8" priority="12" operator="lessThan">
      <formula>15</formula>
    </cfRule>
    <cfRule type="cellIs" dxfId="7" priority="13" operator="greaterThan">
      <formula>19</formula>
    </cfRule>
  </conditionalFormatting>
  <conditionalFormatting sqref="S35">
    <cfRule type="cellIs" dxfId="6" priority="10" operator="lessThan">
      <formula>6</formula>
    </cfRule>
    <cfRule type="cellIs" dxfId="5" priority="11" operator="greaterThan">
      <formula>7.5</formula>
    </cfRule>
  </conditionalFormatting>
  <conditionalFormatting sqref="S37">
    <cfRule type="cellIs" dxfId="4" priority="8" operator="lessThan">
      <formula>1.1</formula>
    </cfRule>
    <cfRule type="cellIs" dxfId="3" priority="9" operator="greaterThan">
      <formula>1.5</formula>
    </cfRule>
  </conditionalFormatting>
  <conditionalFormatting sqref="S39">
    <cfRule type="cellIs" dxfId="2" priority="7" operator="greaterThan">
      <formula>0.69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E4E2-D1AA-4014-A00A-63B0F9FE5E8A}">
  <dimension ref="A1:U160"/>
  <sheetViews>
    <sheetView tabSelected="1" topLeftCell="B1" workbookViewId="0">
      <selection activeCell="R14" sqref="R14"/>
    </sheetView>
  </sheetViews>
  <sheetFormatPr defaultColWidth="9" defaultRowHeight="12.5" x14ac:dyDescent="0.25"/>
  <cols>
    <col min="1" max="1" width="9" style="114" hidden="1" customWidth="1"/>
    <col min="2" max="2" width="16.26953125" style="114" customWidth="1"/>
    <col min="3" max="4" width="11.7265625" style="114" hidden="1" customWidth="1"/>
    <col min="5" max="5" width="15.81640625" style="114" hidden="1" customWidth="1"/>
    <col min="6" max="6" width="11.81640625" style="114" bestFit="1" customWidth="1"/>
    <col min="7" max="7" width="9" style="114"/>
    <col min="8" max="9" width="0" style="114" hidden="1" customWidth="1"/>
    <col min="10" max="10" width="9" style="114"/>
    <col min="11" max="11" width="9.453125" style="114" bestFit="1" customWidth="1"/>
    <col min="12" max="12" width="9.54296875" style="114" bestFit="1" customWidth="1"/>
    <col min="13" max="16384" width="9" style="114"/>
  </cols>
  <sheetData>
    <row r="1" spans="1:21" ht="26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1370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v>0.30714999999999998</v>
      </c>
      <c r="D2" s="115">
        <f t="shared" ref="D2:D4" si="0">C2*0.01</f>
        <v>3.0715E-3</v>
      </c>
      <c r="E2" s="116">
        <f>C2-D2</f>
        <v>0.30407849999999997</v>
      </c>
      <c r="F2" s="117">
        <f>E2</f>
        <v>0.30407849999999997</v>
      </c>
      <c r="G2" s="112"/>
      <c r="H2" s="118">
        <f>(1/E2)-(1/C2)</f>
        <v>3.2886244834804401E-2</v>
      </c>
      <c r="I2" s="118">
        <f>H2*1000</f>
        <v>32.886244834804401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v>0.37703999999999999</v>
      </c>
      <c r="D3" s="115">
        <f t="shared" si="0"/>
        <v>3.7704000000000001E-3</v>
      </c>
      <c r="E3" s="116">
        <f t="shared" ref="E3:E11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v>0.38513999999999998</v>
      </c>
      <c r="D4" s="115">
        <f t="shared" si="0"/>
        <v>3.8514E-3</v>
      </c>
      <c r="E4" s="116">
        <f t="shared" si="1"/>
        <v>0.38128859999999998</v>
      </c>
      <c r="F4" s="117">
        <f t="shared" si="2"/>
        <v>0.38128859999999998</v>
      </c>
      <c r="G4" s="112"/>
      <c r="H4" s="118">
        <f t="shared" si="3"/>
        <v>2.6226852835358638E-2</v>
      </c>
      <c r="I4" s="118">
        <f t="shared" si="4"/>
        <v>26.226852835358638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v>0.71009999999999995</v>
      </c>
      <c r="D5" s="115">
        <f>C5*0.01</f>
        <v>7.1009999999999997E-3</v>
      </c>
      <c r="E5" s="116">
        <f t="shared" si="1"/>
        <v>0.70299899999999993</v>
      </c>
      <c r="F5" s="117">
        <f t="shared" si="2"/>
        <v>0.70299899999999993</v>
      </c>
      <c r="G5" s="112"/>
      <c r="H5" s="118">
        <f t="shared" si="3"/>
        <v>1.4224771301239336E-2</v>
      </c>
      <c r="I5" s="118">
        <f t="shared" si="4"/>
        <v>14.224771301239336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v>0.74371500000000001</v>
      </c>
      <c r="D6" s="115">
        <f>C6*0.015</f>
        <v>1.1155725E-2</v>
      </c>
      <c r="E6" s="116">
        <f t="shared" si="1"/>
        <v>0.73255927500000007</v>
      </c>
      <c r="F6" s="117">
        <f t="shared" si="2"/>
        <v>0.73255927500000007</v>
      </c>
      <c r="G6" s="112"/>
      <c r="H6" s="118">
        <f t="shared" si="3"/>
        <v>2.0476158738144346E-2</v>
      </c>
      <c r="I6" s="118">
        <f t="shared" si="4"/>
        <v>20.476158738144346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v>0.74371500000000001</v>
      </c>
      <c r="D7" s="115">
        <f t="shared" ref="D7:D11" si="5">C7*0.015</f>
        <v>1.1155725E-2</v>
      </c>
      <c r="E7" s="116">
        <f t="shared" si="1"/>
        <v>0.73255927500000007</v>
      </c>
      <c r="F7" s="117">
        <f t="shared" si="2"/>
        <v>0.73255927500000007</v>
      </c>
      <c r="G7" s="112"/>
      <c r="H7" s="118">
        <f t="shared" si="3"/>
        <v>2.0476158738144346E-2</v>
      </c>
      <c r="I7" s="118">
        <f t="shared" si="4"/>
        <v>20.476158738144346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v>0.74371500000000001</v>
      </c>
      <c r="D8" s="115">
        <f t="shared" si="5"/>
        <v>1.1155725E-2</v>
      </c>
      <c r="E8" s="116">
        <f t="shared" si="1"/>
        <v>0.73255927500000007</v>
      </c>
      <c r="F8" s="117">
        <f t="shared" si="2"/>
        <v>0.73255927500000007</v>
      </c>
      <c r="G8" s="112"/>
      <c r="H8" s="118">
        <f t="shared" si="3"/>
        <v>2.0476158738144346E-2</v>
      </c>
      <c r="I8" s="118">
        <f t="shared" si="4"/>
        <v>20.476158738144346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v>0.74371500000000001</v>
      </c>
      <c r="D9" s="115">
        <f t="shared" si="5"/>
        <v>1.1155725E-2</v>
      </c>
      <c r="E9" s="116">
        <f t="shared" si="1"/>
        <v>0.73255927500000007</v>
      </c>
      <c r="F9" s="117">
        <f t="shared" si="2"/>
        <v>0.73255927500000007</v>
      </c>
      <c r="G9" s="112"/>
      <c r="H9" s="118">
        <f t="shared" si="3"/>
        <v>2.0476158738144346E-2</v>
      </c>
      <c r="I9" s="118">
        <f t="shared" si="4"/>
        <v>20.476158738144346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v>0.81379999999999997</v>
      </c>
      <c r="D10" s="115">
        <f t="shared" si="5"/>
        <v>1.2206999999999999E-2</v>
      </c>
      <c r="E10" s="116">
        <f t="shared" si="1"/>
        <v>0.801593</v>
      </c>
      <c r="F10" s="117">
        <f t="shared" si="2"/>
        <v>0.801593</v>
      </c>
      <c r="G10" s="112"/>
      <c r="H10" s="118">
        <f t="shared" si="3"/>
        <v>1.8712738259939909E-2</v>
      </c>
      <c r="I10" s="118">
        <f t="shared" si="4"/>
        <v>18.712738259939911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v>0.86820600000000003</v>
      </c>
      <c r="D12" s="115">
        <f t="shared" ref="D12:D28" si="6">C12*0.025</f>
        <v>2.1705150000000003E-2</v>
      </c>
      <c r="E12" s="116">
        <f>C12-D12</f>
        <v>0.84650085000000008</v>
      </c>
      <c r="F12" s="117">
        <f t="shared" si="2"/>
        <v>0.84650085000000008</v>
      </c>
      <c r="G12" s="112"/>
      <c r="H12" s="118">
        <f t="shared" si="3"/>
        <v>2.9533343055709871E-2</v>
      </c>
      <c r="I12" s="118">
        <f t="shared" si="4"/>
        <v>29.533343055709871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v>1.2843</v>
      </c>
      <c r="D16" s="115">
        <f t="shared" si="6"/>
        <v>3.2107500000000004E-2</v>
      </c>
      <c r="E16" s="116">
        <f>C16-D16</f>
        <v>1.2521925</v>
      </c>
      <c r="F16" s="117">
        <f t="shared" si="2"/>
        <v>1.2521925</v>
      </c>
      <c r="G16" s="112"/>
      <c r="H16" s="118">
        <f t="shared" si="3"/>
        <v>1.9964981422584738E-2</v>
      </c>
      <c r="I16" s="118">
        <f t="shared" si="4"/>
        <v>19.964981422584739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v>1.2843</v>
      </c>
      <c r="D17" s="115">
        <f t="shared" si="6"/>
        <v>3.2107500000000004E-2</v>
      </c>
      <c r="E17" s="116">
        <f t="shared" si="7"/>
        <v>1.2521925</v>
      </c>
      <c r="F17" s="117">
        <f t="shared" si="2"/>
        <v>1.2521925</v>
      </c>
      <c r="G17" s="112"/>
      <c r="H17" s="118">
        <f t="shared" si="3"/>
        <v>1.9964981422584738E-2</v>
      </c>
      <c r="I17" s="118">
        <f t="shared" si="4"/>
        <v>19.964981422584739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v>1.4039999999999999</v>
      </c>
      <c r="D18" s="115">
        <f t="shared" si="6"/>
        <v>3.5099999999999999E-2</v>
      </c>
      <c r="E18" s="116">
        <f t="shared" si="7"/>
        <v>1.3689</v>
      </c>
      <c r="F18" s="117">
        <f t="shared" si="2"/>
        <v>1.3689</v>
      </c>
      <c r="G18" s="112"/>
      <c r="H18" s="118">
        <f t="shared" si="3"/>
        <v>1.8262838775659151E-2</v>
      </c>
      <c r="I18" s="118">
        <f t="shared" si="4"/>
        <v>18.262838775659151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v>1.4234869999999999</v>
      </c>
      <c r="D19" s="115">
        <f t="shared" si="6"/>
        <v>3.5587174999999999E-2</v>
      </c>
      <c r="E19" s="116">
        <f t="shared" si="7"/>
        <v>1.3878998249999999</v>
      </c>
      <c r="F19" s="117">
        <f t="shared" si="2"/>
        <v>1.3878998249999999</v>
      </c>
      <c r="G19" s="112"/>
      <c r="H19" s="118">
        <f t="shared" si="3"/>
        <v>1.8012827402727027E-2</v>
      </c>
      <c r="I19" s="118">
        <f t="shared" si="4"/>
        <v>18.012827402727027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v>1.6980630000000001</v>
      </c>
      <c r="D21" s="115">
        <f t="shared" si="6"/>
        <v>4.2451575000000005E-2</v>
      </c>
      <c r="E21" s="116">
        <f t="shared" si="7"/>
        <v>1.655611425</v>
      </c>
      <c r="F21" s="117">
        <f t="shared" si="2"/>
        <v>1.655611425</v>
      </c>
      <c r="G21" s="112"/>
      <c r="H21" s="118">
        <f t="shared" si="3"/>
        <v>1.5100161561158565E-2</v>
      </c>
      <c r="I21" s="118">
        <f t="shared" si="4"/>
        <v>15.100161561158565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v>1.705611</v>
      </c>
      <c r="D22" s="115">
        <f t="shared" si="6"/>
        <v>4.2640275000000005E-2</v>
      </c>
      <c r="E22" s="116">
        <f t="shared" si="7"/>
        <v>1.6629707250000001</v>
      </c>
      <c r="F22" s="117">
        <f t="shared" si="2"/>
        <v>1.6629707250000001</v>
      </c>
      <c r="G22" s="112"/>
      <c r="H22" s="118">
        <f t="shared" si="3"/>
        <v>1.5033337402857838E-2</v>
      </c>
      <c r="I22" s="118">
        <f t="shared" si="4"/>
        <v>15.033337402857839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v>2.1921643999999998</v>
      </c>
      <c r="D27" s="115">
        <f t="shared" si="6"/>
        <v>5.4804109999999996E-2</v>
      </c>
      <c r="E27" s="116">
        <f t="shared" si="7"/>
        <v>2.1373602899999997</v>
      </c>
      <c r="F27" s="117">
        <f t="shared" si="2"/>
        <v>2.1373602899999997</v>
      </c>
      <c r="G27" s="112"/>
      <c r="H27" s="118">
        <f t="shared" si="3"/>
        <v>1.1696670943577792E-2</v>
      </c>
      <c r="I27" s="118">
        <f t="shared" si="4"/>
        <v>11.696670943577791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v>2.3123328999999999</v>
      </c>
      <c r="D28" s="115">
        <f t="shared" si="6"/>
        <v>5.7808322500000002E-2</v>
      </c>
      <c r="E28" s="116">
        <f t="shared" si="7"/>
        <v>2.2545245774999998</v>
      </c>
      <c r="F28" s="117">
        <f t="shared" si="2"/>
        <v>2.2545245774999998</v>
      </c>
      <c r="G28" s="112"/>
      <c r="H28" s="118">
        <f t="shared" si="3"/>
        <v>1.1088812359598244E-2</v>
      </c>
      <c r="I28" s="118">
        <f t="shared" si="4"/>
        <v>11.088812359598244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v>2.585</v>
      </c>
      <c r="D29" s="115">
        <f>C29*0.03</f>
        <v>7.7549999999999994E-2</v>
      </c>
      <c r="E29" s="116">
        <f t="shared" si="7"/>
        <v>2.50745</v>
      </c>
      <c r="F29" s="117">
        <f t="shared" si="2"/>
        <v>2.50745</v>
      </c>
      <c r="G29" s="112"/>
      <c r="H29" s="118">
        <f t="shared" si="3"/>
        <v>1.196434624818038E-2</v>
      </c>
      <c r="I29" s="118">
        <f t="shared" si="4"/>
        <v>11.96434624818038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v>2.6687447999999998</v>
      </c>
      <c r="D30" s="115">
        <f t="shared" ref="D30:D34" si="8">C30*0.03</f>
        <v>8.0062343999999994E-2</v>
      </c>
      <c r="E30" s="116">
        <f t="shared" si="7"/>
        <v>2.5886824559999999</v>
      </c>
      <c r="F30" s="117">
        <f t="shared" si="2"/>
        <v>2.5886824559999999</v>
      </c>
      <c r="G30" s="112"/>
      <c r="H30" s="118">
        <f t="shared" si="3"/>
        <v>1.1588906909175578E-2</v>
      </c>
      <c r="I30" s="118">
        <f t="shared" si="4"/>
        <v>11.588906909175577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v>2.9386000000000001</v>
      </c>
      <c r="D32" s="115">
        <f t="shared" si="8"/>
        <v>8.8158E-2</v>
      </c>
      <c r="E32" s="116">
        <f t="shared" si="7"/>
        <v>2.8504420000000001</v>
      </c>
      <c r="F32" s="117">
        <f t="shared" si="2"/>
        <v>2.8504420000000001</v>
      </c>
      <c r="G32" s="112"/>
      <c r="H32" s="118">
        <f t="shared" si="3"/>
        <v>1.0524683540307056E-2</v>
      </c>
      <c r="I32" s="118">
        <f t="shared" si="4"/>
        <v>10.524683540307056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v>2.9340000000000002</v>
      </c>
      <c r="D33" s="115">
        <f t="shared" si="8"/>
        <v>8.8020000000000001E-2</v>
      </c>
      <c r="E33" s="116">
        <f t="shared" si="7"/>
        <v>2.84598</v>
      </c>
      <c r="F33" s="117">
        <f t="shared" si="2"/>
        <v>2.84598</v>
      </c>
      <c r="G33" s="112"/>
      <c r="H33" s="118">
        <f t="shared" si="3"/>
        <v>1.0541184407480031E-2</v>
      </c>
      <c r="I33" s="118">
        <f t="shared" si="4"/>
        <v>10.541184407480031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v>3.0249999999999999</v>
      </c>
      <c r="D34" s="115">
        <f t="shared" si="8"/>
        <v>9.0749999999999997E-2</v>
      </c>
      <c r="E34" s="116">
        <f t="shared" si="7"/>
        <v>2.93425</v>
      </c>
      <c r="F34" s="117">
        <f t="shared" si="2"/>
        <v>2.93425</v>
      </c>
      <c r="G34" s="112"/>
      <c r="H34" s="118">
        <f t="shared" si="3"/>
        <v>1.0224077702990553E-2</v>
      </c>
      <c r="I34" s="118">
        <f t="shared" si="4"/>
        <v>10.224077702990552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v>3.3948</v>
      </c>
      <c r="D35" s="115">
        <f>C35*0.035</f>
        <v>0.11881800000000001</v>
      </c>
      <c r="E35" s="116">
        <f t="shared" si="7"/>
        <v>3.2759819999999999</v>
      </c>
      <c r="F35" s="117">
        <f t="shared" si="2"/>
        <v>3.2759819999999999</v>
      </c>
      <c r="G35" s="112"/>
      <c r="H35" s="118">
        <f t="shared" si="3"/>
        <v>1.0683819386064997E-2</v>
      </c>
      <c r="I35" s="118">
        <f t="shared" si="4"/>
        <v>10.683819386064997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v>3.6736</v>
      </c>
      <c r="D38" s="115">
        <f t="shared" si="9"/>
        <v>0.12857600000000002</v>
      </c>
      <c r="E38" s="116">
        <f t="shared" si="7"/>
        <v>3.5450239999999997</v>
      </c>
      <c r="F38" s="117">
        <f t="shared" si="2"/>
        <v>3.5450239999999997</v>
      </c>
      <c r="G38" s="112"/>
      <c r="H38" s="118">
        <f t="shared" si="3"/>
        <v>9.8729938076582702E-3</v>
      </c>
      <c r="I38" s="118">
        <f t="shared" si="4"/>
        <v>9.8729938076582702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v>3.7557</v>
      </c>
      <c r="D39" s="115">
        <f t="shared" si="9"/>
        <v>0.13144950000000002</v>
      </c>
      <c r="E39" s="116">
        <f t="shared" si="7"/>
        <v>3.6242505</v>
      </c>
      <c r="F39" s="117">
        <f t="shared" si="2"/>
        <v>3.6242505</v>
      </c>
      <c r="G39" s="112"/>
      <c r="H39" s="118">
        <f t="shared" si="3"/>
        <v>9.6571691167594564E-3</v>
      </c>
      <c r="I39" s="118">
        <f t="shared" si="4"/>
        <v>9.6571691167594569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v>3.7342</v>
      </c>
      <c r="D40" s="115">
        <f t="shared" si="9"/>
        <v>0.13069700000000001</v>
      </c>
      <c r="E40" s="116">
        <f t="shared" si="7"/>
        <v>3.6035029999999999</v>
      </c>
      <c r="F40" s="117">
        <f t="shared" si="2"/>
        <v>3.6035029999999999</v>
      </c>
      <c r="G40" s="112"/>
      <c r="H40" s="118">
        <f t="shared" si="3"/>
        <v>9.7127711562887131E-3</v>
      </c>
      <c r="I40" s="118">
        <f t="shared" si="4"/>
        <v>9.7127711562887136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v>4.0940000000000003</v>
      </c>
      <c r="D41" s="115">
        <f t="shared" si="9"/>
        <v>0.14329000000000003</v>
      </c>
      <c r="E41" s="116">
        <f t="shared" si="7"/>
        <v>3.9507100000000004</v>
      </c>
      <c r="F41" s="117">
        <f t="shared" si="2"/>
        <v>3.9507100000000004</v>
      </c>
      <c r="G41" s="112"/>
      <c r="H41" s="118">
        <f t="shared" si="3"/>
        <v>8.8591670864224259E-3</v>
      </c>
      <c r="I41" s="118">
        <f t="shared" si="4"/>
        <v>8.8591670864224259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v>4.4130625999999999</v>
      </c>
      <c r="D42" s="115">
        <f t="shared" si="9"/>
        <v>0.15445719100000002</v>
      </c>
      <c r="E42" s="116">
        <f t="shared" si="7"/>
        <v>4.2586054090000003</v>
      </c>
      <c r="F42" s="117">
        <f t="shared" si="2"/>
        <v>4.2586054090000003</v>
      </c>
      <c r="G42" s="112"/>
      <c r="H42" s="118">
        <f t="shared" si="3"/>
        <v>8.2186529717057366E-3</v>
      </c>
      <c r="I42" s="118">
        <f t="shared" si="4"/>
        <v>8.2186529717057368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v>4.5675999999999997</v>
      </c>
      <c r="D43" s="115">
        <f>C43*0.04</f>
        <v>0.18270399999999998</v>
      </c>
      <c r="E43" s="116">
        <f t="shared" si="7"/>
        <v>4.3848959999999995</v>
      </c>
      <c r="F43" s="117">
        <f t="shared" si="2"/>
        <v>4.3848959999999995</v>
      </c>
      <c r="G43" s="112"/>
      <c r="H43" s="118">
        <f t="shared" si="3"/>
        <v>9.1222231952593769E-3</v>
      </c>
      <c r="I43" s="118">
        <f t="shared" si="4"/>
        <v>9.1222231952593766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v>5.1348000000000003</v>
      </c>
      <c r="D44" s="115">
        <f t="shared" ref="D44:D57" si="10">C44*0.04</f>
        <v>0.20539200000000002</v>
      </c>
      <c r="E44" s="116">
        <f t="shared" si="7"/>
        <v>4.9294080000000005</v>
      </c>
      <c r="F44" s="117">
        <f t="shared" si="2"/>
        <v>4.9294080000000005</v>
      </c>
      <c r="G44" s="112"/>
      <c r="H44" s="118">
        <f t="shared" si="3"/>
        <v>8.1145646698345952E-3</v>
      </c>
      <c r="I44" s="118">
        <f t="shared" si="4"/>
        <v>8.1145646698345946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v>6.3725240000000003</v>
      </c>
      <c r="D45" s="115">
        <f t="shared" si="10"/>
        <v>0.25490096000000001</v>
      </c>
      <c r="E45" s="116">
        <f t="shared" si="7"/>
        <v>6.1176230400000007</v>
      </c>
      <c r="F45" s="117">
        <f t="shared" si="2"/>
        <v>6.1176230400000007</v>
      </c>
      <c r="G45" s="112"/>
      <c r="H45" s="118">
        <f t="shared" si="3"/>
        <v>6.5384872095682334E-3</v>
      </c>
      <c r="I45" s="118">
        <f t="shared" si="4"/>
        <v>6.5384872095682329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v>6.4908000000000001</v>
      </c>
      <c r="D46" s="115">
        <f t="shared" si="10"/>
        <v>0.25963200000000003</v>
      </c>
      <c r="E46" s="116">
        <f t="shared" si="7"/>
        <v>6.2311680000000003</v>
      </c>
      <c r="F46" s="117">
        <f t="shared" si="2"/>
        <v>6.2311680000000003</v>
      </c>
      <c r="G46" s="112"/>
      <c r="H46" s="118">
        <f t="shared" si="3"/>
        <v>6.4193422485158413E-3</v>
      </c>
      <c r="I46" s="118">
        <f t="shared" si="4"/>
        <v>6.4193422485158411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v>6.7300496000000001</v>
      </c>
      <c r="D47" s="115">
        <f t="shared" si="10"/>
        <v>0.26920198400000001</v>
      </c>
      <c r="E47" s="116">
        <f t="shared" si="7"/>
        <v>6.4608476159999997</v>
      </c>
      <c r="F47" s="117">
        <f t="shared" si="2"/>
        <v>6.4608476159999997</v>
      </c>
      <c r="G47" s="112"/>
      <c r="H47" s="118">
        <f t="shared" si="3"/>
        <v>6.1911381257378495E-3</v>
      </c>
      <c r="I47" s="118">
        <f t="shared" si="4"/>
        <v>6.1911381257378491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v>6.7512999999999996</v>
      </c>
      <c r="D48" s="115">
        <f t="shared" si="10"/>
        <v>0.27005200000000001</v>
      </c>
      <c r="E48" s="116">
        <f t="shared" si="7"/>
        <v>6.4812479999999999</v>
      </c>
      <c r="F48" s="117">
        <f t="shared" si="2"/>
        <v>6.4812479999999999</v>
      </c>
      <c r="G48" s="112"/>
      <c r="H48" s="118">
        <f t="shared" si="3"/>
        <v>6.1716508919270052E-3</v>
      </c>
      <c r="I48" s="118">
        <f t="shared" si="4"/>
        <v>6.1716508919270048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v>7.6429710000000002</v>
      </c>
      <c r="D49" s="115">
        <f t="shared" si="10"/>
        <v>0.30571883999999999</v>
      </c>
      <c r="E49" s="116">
        <f t="shared" si="7"/>
        <v>7.3372521600000002</v>
      </c>
      <c r="F49" s="117">
        <f t="shared" si="2"/>
        <v>7.3372521600000002</v>
      </c>
      <c r="G49" s="112"/>
      <c r="H49" s="118">
        <f t="shared" si="3"/>
        <v>5.4516321816040769E-3</v>
      </c>
      <c r="I49" s="118">
        <f t="shared" si="4"/>
        <v>5.4516321816040767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v>7.7964159999999998</v>
      </c>
      <c r="D50" s="115">
        <f t="shared" si="10"/>
        <v>0.31185664000000002</v>
      </c>
      <c r="E50" s="116">
        <f t="shared" si="7"/>
        <v>7.4845593599999996</v>
      </c>
      <c r="F50" s="117">
        <f t="shared" si="2"/>
        <v>7.4845593599999996</v>
      </c>
      <c r="G50" s="112"/>
      <c r="H50" s="118">
        <f t="shared" si="3"/>
        <v>5.3443359957532632E-3</v>
      </c>
      <c r="I50" s="118">
        <f t="shared" si="4"/>
        <v>5.344335995753263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v>7.8452999999999999</v>
      </c>
      <c r="D51" s="115">
        <f t="shared" si="10"/>
        <v>0.31381199999999998</v>
      </c>
      <c r="E51" s="116">
        <f t="shared" si="7"/>
        <v>7.5314879999999995</v>
      </c>
      <c r="F51" s="117">
        <f t="shared" si="2"/>
        <v>7.5314879999999995</v>
      </c>
      <c r="G51" s="112"/>
      <c r="H51" s="118">
        <f t="shared" si="3"/>
        <v>5.3110354819658478E-3</v>
      </c>
      <c r="I51" s="118">
        <f t="shared" si="4"/>
        <v>5.3110354819658481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v>8.0920000000000005</v>
      </c>
      <c r="D52" s="115">
        <f t="shared" si="10"/>
        <v>0.32368000000000002</v>
      </c>
      <c r="E52" s="116">
        <f t="shared" si="7"/>
        <v>7.7683200000000001</v>
      </c>
      <c r="F52" s="117">
        <f t="shared" si="2"/>
        <v>7.7683200000000001</v>
      </c>
      <c r="G52" s="112"/>
      <c r="H52" s="118">
        <f t="shared" si="3"/>
        <v>5.1491184709177712E-3</v>
      </c>
      <c r="I52" s="118">
        <f t="shared" si="4"/>
        <v>5.1491184709177711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v>9.2476000000000003</v>
      </c>
      <c r="D54" s="115">
        <f t="shared" si="10"/>
        <v>0.36990400000000001</v>
      </c>
      <c r="E54" s="116">
        <f t="shared" si="7"/>
        <v>8.8776960000000003</v>
      </c>
      <c r="F54" s="117">
        <f t="shared" si="2"/>
        <v>8.8776960000000003</v>
      </c>
      <c r="G54" s="112"/>
      <c r="H54" s="118">
        <f t="shared" si="3"/>
        <v>4.5056735441267592E-3</v>
      </c>
      <c r="I54" s="118">
        <f t="shared" si="4"/>
        <v>4.5056735441267595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v>9.3346</v>
      </c>
      <c r="D55" s="115">
        <f t="shared" si="10"/>
        <v>0.37338399999999999</v>
      </c>
      <c r="E55" s="116">
        <f t="shared" si="7"/>
        <v>8.9612160000000003</v>
      </c>
      <c r="F55" s="117">
        <f t="shared" si="2"/>
        <v>8.9612160000000003</v>
      </c>
      <c r="G55" s="112"/>
      <c r="H55" s="118">
        <f t="shared" si="3"/>
        <v>4.4636799291524754E-3</v>
      </c>
      <c r="I55" s="118">
        <f t="shared" si="4"/>
        <v>4.4636799291524749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v>9.5663999999999998</v>
      </c>
      <c r="D56" s="115">
        <f t="shared" si="10"/>
        <v>0.382656</v>
      </c>
      <c r="E56" s="116">
        <f t="shared" si="7"/>
        <v>9.183743999999999</v>
      </c>
      <c r="F56" s="117">
        <f t="shared" si="2"/>
        <v>9.183743999999999</v>
      </c>
      <c r="G56" s="112"/>
      <c r="H56" s="118">
        <f t="shared" si="3"/>
        <v>4.3555221051458093E-3</v>
      </c>
      <c r="I56" s="118">
        <f t="shared" si="4"/>
        <v>4.3555221051458091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v>9.5183</v>
      </c>
      <c r="D57" s="115">
        <f t="shared" si="10"/>
        <v>0.38073200000000001</v>
      </c>
      <c r="E57" s="116">
        <f t="shared" si="7"/>
        <v>9.1375679999999999</v>
      </c>
      <c r="F57" s="117">
        <f t="shared" si="2"/>
        <v>9.1375679999999999</v>
      </c>
      <c r="G57" s="112"/>
      <c r="H57" s="118">
        <f t="shared" si="3"/>
        <v>4.3775324024948326E-3</v>
      </c>
      <c r="I57" s="118">
        <f t="shared" si="4"/>
        <v>4.3775324024948326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v>11.86</v>
      </c>
      <c r="D58" s="115">
        <f>C58*0.045</f>
        <v>0.53369999999999995</v>
      </c>
      <c r="E58" s="116">
        <f t="shared" si="7"/>
        <v>11.3263</v>
      </c>
      <c r="F58" s="117">
        <f t="shared" si="2"/>
        <v>11.3263</v>
      </c>
      <c r="G58" s="112"/>
      <c r="H58" s="118">
        <f t="shared" si="3"/>
        <v>3.9730538657814091E-3</v>
      </c>
      <c r="I58" s="118">
        <f t="shared" si="4"/>
        <v>3.973053865781409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v>11.77</v>
      </c>
      <c r="D59" s="115">
        <f t="shared" ref="D59:D69" si="11">C59*0.045</f>
        <v>0.52964999999999995</v>
      </c>
      <c r="E59" s="116">
        <f t="shared" si="7"/>
        <v>11.240349999999999</v>
      </c>
      <c r="F59" s="117">
        <f t="shared" si="2"/>
        <v>11.240349999999999</v>
      </c>
      <c r="G59" s="112"/>
      <c r="H59" s="118">
        <f t="shared" si="3"/>
        <v>4.003434056768701E-3</v>
      </c>
      <c r="I59" s="118">
        <f t="shared" si="4"/>
        <v>4.0034340567687012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v>13.555016999999999</v>
      </c>
      <c r="D60" s="115">
        <f t="shared" si="11"/>
        <v>0.60997576499999995</v>
      </c>
      <c r="E60" s="116">
        <f t="shared" si="7"/>
        <v>12.945041235</v>
      </c>
      <c r="F60" s="117">
        <f t="shared" si="2"/>
        <v>12.945041235</v>
      </c>
      <c r="G60" s="112"/>
      <c r="H60" s="118">
        <f t="shared" si="3"/>
        <v>3.476234581496096E-3</v>
      </c>
      <c r="I60" s="118">
        <f t="shared" si="4"/>
        <v>3.476234581496096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v>14.384</v>
      </c>
      <c r="D61" s="115">
        <f t="shared" si="11"/>
        <v>0.64727999999999997</v>
      </c>
      <c r="E61" s="116">
        <f t="shared" si="7"/>
        <v>13.73672</v>
      </c>
      <c r="F61" s="117">
        <f t="shared" si="2"/>
        <v>13.73672</v>
      </c>
      <c r="G61" s="112"/>
      <c r="H61" s="118">
        <f t="shared" si="3"/>
        <v>3.2758911879983005E-3</v>
      </c>
      <c r="I61" s="118">
        <f t="shared" si="4"/>
        <v>3.2758911879983006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v>16.372399999999999</v>
      </c>
      <c r="D63" s="115">
        <f t="shared" si="11"/>
        <v>0.73675799999999991</v>
      </c>
      <c r="E63" s="116">
        <f t="shared" si="7"/>
        <v>15.635641999999999</v>
      </c>
      <c r="F63" s="117">
        <f t="shared" si="2"/>
        <v>15.635641999999999</v>
      </c>
      <c r="G63" s="112"/>
      <c r="H63" s="118">
        <f t="shared" si="3"/>
        <v>2.8780398016275965E-3</v>
      </c>
      <c r="I63" s="118">
        <f t="shared" si="4"/>
        <v>2.8780398016275965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v>16.371600000000001</v>
      </c>
      <c r="D64" s="115">
        <f t="shared" si="11"/>
        <v>0.73672199999999999</v>
      </c>
      <c r="E64" s="116">
        <f t="shared" si="7"/>
        <v>15.634878</v>
      </c>
      <c r="F64" s="117">
        <f t="shared" si="2"/>
        <v>15.634878</v>
      </c>
      <c r="G64" s="112"/>
      <c r="H64" s="118">
        <f t="shared" si="3"/>
        <v>2.8781804373529535E-3</v>
      </c>
      <c r="I64" s="118">
        <f t="shared" si="4"/>
        <v>2.8781804373529534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v>16.383299000000001</v>
      </c>
      <c r="D65" s="115">
        <f t="shared" si="11"/>
        <v>0.73724845500000002</v>
      </c>
      <c r="E65" s="116">
        <f t="shared" si="7"/>
        <v>15.646050545000001</v>
      </c>
      <c r="F65" s="117">
        <f t="shared" si="2"/>
        <v>15.646050545000001</v>
      </c>
      <c r="G65" s="112"/>
      <c r="H65" s="118">
        <f t="shared" si="3"/>
        <v>2.8761251838330948E-3</v>
      </c>
      <c r="I65" s="118">
        <f t="shared" si="4"/>
        <v>2.8761251838330946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v>16.383299000000001</v>
      </c>
      <c r="D66" s="115">
        <f t="shared" si="11"/>
        <v>0.73724845500000002</v>
      </c>
      <c r="E66" s="116">
        <f t="shared" si="7"/>
        <v>15.646050545000001</v>
      </c>
      <c r="F66" s="117">
        <f t="shared" si="2"/>
        <v>15.646050545000001</v>
      </c>
      <c r="G66" s="112"/>
      <c r="H66" s="118">
        <f t="shared" si="3"/>
        <v>2.8761251838330948E-3</v>
      </c>
      <c r="I66" s="118">
        <f t="shared" si="4"/>
        <v>2.8761251838330946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v>17.231698999999999</v>
      </c>
      <c r="D67" s="115">
        <f t="shared" si="11"/>
        <v>0.77542645499999996</v>
      </c>
      <c r="E67" s="116">
        <f t="shared" si="7"/>
        <v>16.456272544999997</v>
      </c>
      <c r="F67" s="117">
        <f t="shared" ref="F67:F130" si="12">E67</f>
        <v>16.456272544999997</v>
      </c>
      <c r="G67" s="112"/>
      <c r="H67" s="118">
        <f t="shared" ref="H67:H130" si="13">(1/E67)-(1/C67)</f>
        <v>2.734519611105532E-3</v>
      </c>
      <c r="I67" s="118">
        <f t="shared" ref="I67:I130" si="14">H67*1000</f>
        <v>2.7345196111055321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v>17.396522999999998</v>
      </c>
      <c r="D68" s="115">
        <f t="shared" si="11"/>
        <v>0.78284353499999992</v>
      </c>
      <c r="E68" s="116">
        <f t="shared" si="7"/>
        <v>16.613679464999997</v>
      </c>
      <c r="F68" s="117">
        <f t="shared" si="12"/>
        <v>16.613679464999997</v>
      </c>
      <c r="G68" s="112"/>
      <c r="H68" s="118">
        <f t="shared" si="13"/>
        <v>2.7086113040041132E-3</v>
      </c>
      <c r="I68" s="118">
        <f t="shared" si="14"/>
        <v>2.7086113040041133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v>19.078575000000001</v>
      </c>
      <c r="D69" s="115">
        <f t="shared" si="11"/>
        <v>0.85853587499999995</v>
      </c>
      <c r="E69" s="116">
        <f t="shared" si="7"/>
        <v>18.220039125</v>
      </c>
      <c r="F69" s="117">
        <f t="shared" si="12"/>
        <v>18.220039125</v>
      </c>
      <c r="G69" s="112"/>
      <c r="H69" s="118">
        <f t="shared" si="13"/>
        <v>2.4698080882962978E-3</v>
      </c>
      <c r="I69" s="118">
        <f t="shared" si="14"/>
        <v>2.4698080882962978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v>21.052</v>
      </c>
      <c r="D70" s="115">
        <f>C70*0.05</f>
        <v>1.0526</v>
      </c>
      <c r="E70" s="116">
        <f t="shared" si="7"/>
        <v>19.999400000000001</v>
      </c>
      <c r="F70" s="117">
        <f t="shared" si="12"/>
        <v>19.999400000000001</v>
      </c>
      <c r="G70" s="112"/>
      <c r="H70" s="118">
        <f t="shared" si="13"/>
        <v>2.5000750022500656E-3</v>
      </c>
      <c r="I70" s="118">
        <f t="shared" si="14"/>
        <v>2.5000750022500657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v>21.520873999999999</v>
      </c>
      <c r="D71" s="115">
        <f t="shared" ref="D71:D134" si="15">C71*0.05</f>
        <v>1.0760437</v>
      </c>
      <c r="E71" s="116">
        <f t="shared" si="7"/>
        <v>20.4448303</v>
      </c>
      <c r="F71" s="117">
        <f t="shared" si="12"/>
        <v>20.4448303</v>
      </c>
      <c r="G71" s="112"/>
      <c r="H71" s="118">
        <f t="shared" si="13"/>
        <v>2.4456060170868696E-3</v>
      </c>
      <c r="I71" s="118">
        <f t="shared" si="14"/>
        <v>2.4456060170868694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v>22.763300000000001</v>
      </c>
      <c r="D72" s="115">
        <f t="shared" si="15"/>
        <v>1.1381650000000001</v>
      </c>
      <c r="E72" s="116">
        <f t="shared" si="7"/>
        <v>21.625135</v>
      </c>
      <c r="F72" s="117">
        <f t="shared" si="12"/>
        <v>21.625135</v>
      </c>
      <c r="G72" s="112"/>
      <c r="H72" s="118">
        <f t="shared" si="13"/>
        <v>2.312124294252961E-3</v>
      </c>
      <c r="I72" s="118">
        <f t="shared" si="14"/>
        <v>2.312124294252961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v>26.843304</v>
      </c>
      <c r="D74" s="115">
        <f t="shared" si="15"/>
        <v>1.3421652000000002</v>
      </c>
      <c r="E74" s="116">
        <f t="shared" si="7"/>
        <v>25.5011388</v>
      </c>
      <c r="F74" s="117">
        <f t="shared" si="12"/>
        <v>25.5011388</v>
      </c>
      <c r="G74" s="112"/>
      <c r="H74" s="118">
        <f t="shared" si="13"/>
        <v>1.9606967513152787E-3</v>
      </c>
      <c r="I74" s="118">
        <f t="shared" si="14"/>
        <v>1.9606967513152787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v>32.335999999999999</v>
      </c>
      <c r="D75" s="115">
        <f t="shared" si="15"/>
        <v>1.6168</v>
      </c>
      <c r="E75" s="116">
        <f t="shared" si="7"/>
        <v>30.719199999999997</v>
      </c>
      <c r="F75" s="117">
        <f t="shared" si="12"/>
        <v>30.719199999999997</v>
      </c>
      <c r="G75" s="112"/>
      <c r="H75" s="118">
        <f t="shared" si="13"/>
        <v>1.6276465532956592E-3</v>
      </c>
      <c r="I75" s="118">
        <f t="shared" si="14"/>
        <v>1.6276465532956592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v>33.17</v>
      </c>
      <c r="D76" s="115">
        <f t="shared" si="15"/>
        <v>1.6585000000000001</v>
      </c>
      <c r="E76" s="116">
        <f t="shared" si="7"/>
        <v>31.511500000000002</v>
      </c>
      <c r="F76" s="117">
        <f t="shared" si="12"/>
        <v>31.511500000000002</v>
      </c>
      <c r="G76" s="112"/>
      <c r="H76" s="118">
        <f t="shared" si="13"/>
        <v>1.5867223077289279E-3</v>
      </c>
      <c r="I76" s="118">
        <f t="shared" si="14"/>
        <v>1.5867223077289279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v>36.64</v>
      </c>
      <c r="D77" s="115">
        <f t="shared" si="15"/>
        <v>1.8320000000000001</v>
      </c>
      <c r="E77" s="116">
        <f t="shared" si="7"/>
        <v>34.808</v>
      </c>
      <c r="F77" s="117">
        <f t="shared" si="12"/>
        <v>34.808</v>
      </c>
      <c r="G77" s="112"/>
      <c r="H77" s="118">
        <f t="shared" si="13"/>
        <v>1.4364513904849448E-3</v>
      </c>
      <c r="I77" s="118">
        <f t="shared" si="14"/>
        <v>1.4364513904849447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v>37.927086000000003</v>
      </c>
      <c r="D78" s="115">
        <f t="shared" si="15"/>
        <v>1.8963543000000003</v>
      </c>
      <c r="E78" s="116">
        <f t="shared" ref="E78:E141" si="16">C78-D78</f>
        <v>36.030731700000004</v>
      </c>
      <c r="F78" s="117">
        <f t="shared" si="12"/>
        <v>36.030731700000004</v>
      </c>
      <c r="G78" s="112"/>
      <c r="H78" s="118">
        <f t="shared" si="13"/>
        <v>1.3877042635800814E-3</v>
      </c>
      <c r="I78" s="118">
        <f t="shared" si="14"/>
        <v>1.3877042635800814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v>40.017764999999997</v>
      </c>
      <c r="D79" s="115">
        <f t="shared" si="15"/>
        <v>2.00088825</v>
      </c>
      <c r="E79" s="116">
        <f t="shared" si="16"/>
        <v>38.016876749999994</v>
      </c>
      <c r="F79" s="117">
        <f t="shared" si="12"/>
        <v>38.016876749999994</v>
      </c>
      <c r="G79" s="112"/>
      <c r="H79" s="118">
        <f t="shared" si="13"/>
        <v>1.3152053581045459E-3</v>
      </c>
      <c r="I79" s="118">
        <f t="shared" si="14"/>
        <v>1.3152053581045458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v>40.290343999999997</v>
      </c>
      <c r="D80" s="115">
        <f t="shared" si="15"/>
        <v>2.0145171999999998</v>
      </c>
      <c r="E80" s="116">
        <f t="shared" si="16"/>
        <v>38.275826799999997</v>
      </c>
      <c r="F80" s="117">
        <f t="shared" si="12"/>
        <v>38.275826799999997</v>
      </c>
      <c r="G80" s="112"/>
      <c r="H80" s="118">
        <f t="shared" si="13"/>
        <v>1.3063075099921835E-3</v>
      </c>
      <c r="I80" s="118">
        <f t="shared" si="14"/>
        <v>1.3063075099921835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v>44.762599999999999</v>
      </c>
      <c r="D81" s="115">
        <f t="shared" si="15"/>
        <v>2.23813</v>
      </c>
      <c r="E81" s="116">
        <f t="shared" si="16"/>
        <v>42.524470000000001</v>
      </c>
      <c r="F81" s="117">
        <f t="shared" si="12"/>
        <v>42.524470000000001</v>
      </c>
      <c r="G81" s="112"/>
      <c r="H81" s="118">
        <f t="shared" si="13"/>
        <v>1.1757936077745335E-3</v>
      </c>
      <c r="I81" s="118">
        <f t="shared" si="14"/>
        <v>1.1757936077745335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v>47.782699999999998</v>
      </c>
      <c r="D82" s="115">
        <f t="shared" si="15"/>
        <v>2.389135</v>
      </c>
      <c r="E82" s="116">
        <f t="shared" si="16"/>
        <v>45.393564999999995</v>
      </c>
      <c r="F82" s="117">
        <f t="shared" si="12"/>
        <v>45.393564999999995</v>
      </c>
      <c r="G82" s="112"/>
      <c r="H82" s="118">
        <f t="shared" si="13"/>
        <v>1.1014777094506684E-3</v>
      </c>
      <c r="I82" s="118">
        <f t="shared" si="14"/>
        <v>1.1014777094506685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v>47.713900000000002</v>
      </c>
      <c r="D83" s="115">
        <f t="shared" si="15"/>
        <v>2.3856950000000001</v>
      </c>
      <c r="E83" s="116">
        <f t="shared" si="16"/>
        <v>45.328205000000004</v>
      </c>
      <c r="F83" s="117">
        <f t="shared" si="12"/>
        <v>45.328205000000004</v>
      </c>
      <c r="G83" s="112"/>
      <c r="H83" s="118">
        <f t="shared" si="13"/>
        <v>1.1030659608074027E-3</v>
      </c>
      <c r="I83" s="118">
        <f t="shared" si="14"/>
        <v>1.1030659608074027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v>49.769505000000002</v>
      </c>
      <c r="D84" s="115">
        <f t="shared" si="15"/>
        <v>2.4884752500000005</v>
      </c>
      <c r="E84" s="116">
        <f t="shared" si="16"/>
        <v>47.281029750000002</v>
      </c>
      <c r="F84" s="117">
        <f t="shared" si="12"/>
        <v>47.281029750000002</v>
      </c>
      <c r="G84" s="112"/>
      <c r="H84" s="118">
        <f t="shared" si="13"/>
        <v>1.0575065785237078E-3</v>
      </c>
      <c r="I84" s="118">
        <f t="shared" si="14"/>
        <v>1.0575065785237079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v>53.5426</v>
      </c>
      <c r="D85" s="115">
        <f t="shared" si="15"/>
        <v>2.67713</v>
      </c>
      <c r="E85" s="116">
        <f t="shared" si="16"/>
        <v>50.865470000000002</v>
      </c>
      <c r="F85" s="117">
        <f t="shared" si="12"/>
        <v>50.865470000000002</v>
      </c>
      <c r="G85" s="112"/>
      <c r="H85" s="118">
        <f t="shared" si="13"/>
        <v>9.8298511740872382E-4</v>
      </c>
      <c r="I85" s="118">
        <f t="shared" si="14"/>
        <v>0.98298511740872385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v>58.188102999999998</v>
      </c>
      <c r="D86" s="115">
        <f t="shared" si="15"/>
        <v>2.90940515</v>
      </c>
      <c r="E86" s="116">
        <f t="shared" si="16"/>
        <v>55.27869785</v>
      </c>
      <c r="F86" s="117">
        <f t="shared" si="12"/>
        <v>55.27869785</v>
      </c>
      <c r="G86" s="112"/>
      <c r="H86" s="118">
        <f t="shared" si="13"/>
        <v>9.0450755796882276E-4</v>
      </c>
      <c r="I86" s="118">
        <f t="shared" si="14"/>
        <v>0.90450755796882276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v>60.852997000000002</v>
      </c>
      <c r="D87" s="115">
        <f t="shared" si="15"/>
        <v>3.0426498500000001</v>
      </c>
      <c r="E87" s="116">
        <f t="shared" si="16"/>
        <v>57.810347149999998</v>
      </c>
      <c r="F87" s="117">
        <f t="shared" si="12"/>
        <v>57.810347149999998</v>
      </c>
      <c r="G87" s="112"/>
      <c r="H87" s="118">
        <f t="shared" si="13"/>
        <v>8.6489707232280388E-4</v>
      </c>
      <c r="I87" s="118">
        <f t="shared" si="14"/>
        <v>0.86489707232280388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v>63.664005000000003</v>
      </c>
      <c r="D88" s="115">
        <f t="shared" si="15"/>
        <v>3.1832002500000005</v>
      </c>
      <c r="E88" s="116">
        <f t="shared" si="16"/>
        <v>60.480804750000004</v>
      </c>
      <c r="F88" s="117">
        <f t="shared" si="12"/>
        <v>60.480804750000004</v>
      </c>
      <c r="G88" s="112"/>
      <c r="H88" s="118">
        <f t="shared" si="13"/>
        <v>8.2670857649260951E-4</v>
      </c>
      <c r="I88" s="118">
        <f t="shared" si="14"/>
        <v>0.82670857649260954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v>65.64</v>
      </c>
      <c r="D89" s="115">
        <f t="shared" si="15"/>
        <v>3.282</v>
      </c>
      <c r="E89" s="116">
        <f t="shared" si="16"/>
        <v>62.358000000000004</v>
      </c>
      <c r="F89" s="117">
        <f t="shared" si="12"/>
        <v>62.358000000000004</v>
      </c>
      <c r="G89" s="112"/>
      <c r="H89" s="118">
        <f t="shared" si="13"/>
        <v>8.018217389909859E-4</v>
      </c>
      <c r="I89" s="118">
        <f t="shared" si="14"/>
        <v>0.80182173899098586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v>73.009995000000004</v>
      </c>
      <c r="D90" s="115">
        <f t="shared" si="15"/>
        <v>3.6504997500000003</v>
      </c>
      <c r="E90" s="116">
        <f t="shared" si="16"/>
        <v>69.359495250000009</v>
      </c>
      <c r="F90" s="117">
        <f t="shared" si="12"/>
        <v>69.359495250000009</v>
      </c>
      <c r="G90" s="112"/>
      <c r="H90" s="118">
        <f t="shared" si="13"/>
        <v>7.2088183196517518E-4</v>
      </c>
      <c r="I90" s="118">
        <f t="shared" si="14"/>
        <v>0.72088183196517519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v>81.779499999999999</v>
      </c>
      <c r="D91" s="115">
        <f t="shared" si="15"/>
        <v>4.0889750000000005</v>
      </c>
      <c r="E91" s="116">
        <f t="shared" si="16"/>
        <v>77.690524999999994</v>
      </c>
      <c r="F91" s="117">
        <f t="shared" si="12"/>
        <v>77.690524999999994</v>
      </c>
      <c r="G91" s="112"/>
      <c r="H91" s="118">
        <f t="shared" si="13"/>
        <v>6.4357912370910202E-4</v>
      </c>
      <c r="I91" s="118">
        <f t="shared" si="14"/>
        <v>0.64357912370910197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v>81.25</v>
      </c>
      <c r="D92" s="115">
        <f t="shared" si="15"/>
        <v>4.0625</v>
      </c>
      <c r="E92" s="116">
        <f t="shared" si="16"/>
        <v>77.1875</v>
      </c>
      <c r="F92" s="117">
        <f t="shared" si="12"/>
        <v>77.1875</v>
      </c>
      <c r="G92" s="112"/>
      <c r="H92" s="118">
        <f t="shared" si="13"/>
        <v>6.4777327935222617E-4</v>
      </c>
      <c r="I92" s="118">
        <f t="shared" si="14"/>
        <v>0.64777327935222617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v>95.23</v>
      </c>
      <c r="D94" s="115">
        <f t="shared" si="15"/>
        <v>4.7615000000000007</v>
      </c>
      <c r="E94" s="116">
        <f t="shared" si="16"/>
        <v>90.468500000000006</v>
      </c>
      <c r="F94" s="117">
        <f t="shared" si="12"/>
        <v>90.468500000000006</v>
      </c>
      <c r="G94" s="112"/>
      <c r="H94" s="118">
        <f t="shared" si="13"/>
        <v>5.5267855662467953E-4</v>
      </c>
      <c r="I94" s="118">
        <f t="shared" si="14"/>
        <v>0.55267855662467957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v>95.247500000000002</v>
      </c>
      <c r="D95" s="115">
        <f t="shared" si="15"/>
        <v>4.7623750000000005</v>
      </c>
      <c r="E95" s="116">
        <f t="shared" si="16"/>
        <v>90.485124999999996</v>
      </c>
      <c r="F95" s="117">
        <f t="shared" si="12"/>
        <v>90.485124999999996</v>
      </c>
      <c r="G95" s="112"/>
      <c r="H95" s="118">
        <f t="shared" si="13"/>
        <v>5.5257701196743773E-4</v>
      </c>
      <c r="I95" s="118">
        <f t="shared" si="14"/>
        <v>0.55257701196743769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v>95.732735000000005</v>
      </c>
      <c r="D96" s="115">
        <f t="shared" si="15"/>
        <v>4.7866367500000004</v>
      </c>
      <c r="E96" s="116">
        <f t="shared" si="16"/>
        <v>90.946098250000006</v>
      </c>
      <c r="F96" s="117">
        <f t="shared" si="12"/>
        <v>90.946098250000006</v>
      </c>
      <c r="G96" s="112"/>
      <c r="H96" s="118">
        <f t="shared" si="13"/>
        <v>5.4977619669351746E-4</v>
      </c>
      <c r="I96" s="118">
        <f t="shared" si="14"/>
        <v>0.54977619669351752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v>101.96</v>
      </c>
      <c r="D97" s="115">
        <f t="shared" si="15"/>
        <v>5.0979999999999999</v>
      </c>
      <c r="E97" s="116">
        <f t="shared" si="16"/>
        <v>96.861999999999995</v>
      </c>
      <c r="F97" s="117">
        <f t="shared" si="12"/>
        <v>96.861999999999995</v>
      </c>
      <c r="G97" s="112"/>
      <c r="H97" s="118">
        <f t="shared" si="13"/>
        <v>5.1619830273998135E-4</v>
      </c>
      <c r="I97" s="118">
        <f t="shared" si="14"/>
        <v>0.51619830273998135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v>103.6045</v>
      </c>
      <c r="D98" s="115">
        <f t="shared" si="15"/>
        <v>5.1802250000000001</v>
      </c>
      <c r="E98" s="116">
        <f t="shared" si="16"/>
        <v>98.424274999999994</v>
      </c>
      <c r="F98" s="117">
        <f t="shared" si="12"/>
        <v>98.424274999999994</v>
      </c>
      <c r="G98" s="112"/>
      <c r="H98" s="118">
        <f t="shared" si="13"/>
        <v>5.0800475797256432E-4</v>
      </c>
      <c r="I98" s="118">
        <f t="shared" si="14"/>
        <v>0.50800475797256428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v>117.47599</v>
      </c>
      <c r="D99" s="115">
        <f t="shared" si="15"/>
        <v>5.8737995000000005</v>
      </c>
      <c r="E99" s="116">
        <f t="shared" si="16"/>
        <v>111.60219049999999</v>
      </c>
      <c r="F99" s="117">
        <f t="shared" si="12"/>
        <v>111.60219049999999</v>
      </c>
      <c r="G99" s="112"/>
      <c r="H99" s="118">
        <f t="shared" si="13"/>
        <v>4.4801988003989948E-4</v>
      </c>
      <c r="I99" s="118">
        <f t="shared" si="14"/>
        <v>0.44801988003989945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v>123.96999</v>
      </c>
      <c r="D101" s="115">
        <f t="shared" si="15"/>
        <v>6.1984995000000005</v>
      </c>
      <c r="E101" s="116">
        <f t="shared" si="16"/>
        <v>117.7714905</v>
      </c>
      <c r="F101" s="117">
        <f t="shared" si="12"/>
        <v>117.7714905</v>
      </c>
      <c r="G101" s="112"/>
      <c r="H101" s="118">
        <f t="shared" si="13"/>
        <v>4.2455096549873401E-4</v>
      </c>
      <c r="I101" s="118">
        <f t="shared" si="14"/>
        <v>0.424550965498734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v>122.729996</v>
      </c>
      <c r="D102" s="115">
        <f t="shared" si="15"/>
        <v>6.1364998000000002</v>
      </c>
      <c r="E102" s="116">
        <f t="shared" si="16"/>
        <v>116.5934962</v>
      </c>
      <c r="F102" s="117">
        <f t="shared" si="12"/>
        <v>116.5934962</v>
      </c>
      <c r="G102" s="112"/>
      <c r="H102" s="118">
        <f t="shared" si="13"/>
        <v>4.2884038672476137E-4</v>
      </c>
      <c r="I102" s="118">
        <f t="shared" si="14"/>
        <v>0.42884038672476138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v>129.29999000000001</v>
      </c>
      <c r="D103" s="115">
        <f t="shared" si="15"/>
        <v>6.4649995000000011</v>
      </c>
      <c r="E103" s="116">
        <f t="shared" si="16"/>
        <v>122.8349905</v>
      </c>
      <c r="F103" s="117">
        <f t="shared" si="12"/>
        <v>122.8349905</v>
      </c>
      <c r="G103" s="112"/>
      <c r="H103" s="118">
        <f t="shared" si="13"/>
        <v>4.0705013934934104E-4</v>
      </c>
      <c r="I103" s="118">
        <f t="shared" si="14"/>
        <v>0.40705013934934103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v>131.1105</v>
      </c>
      <c r="D104" s="115">
        <f t="shared" si="15"/>
        <v>6.5555250000000003</v>
      </c>
      <c r="E104" s="116">
        <f t="shared" si="16"/>
        <v>124.554975</v>
      </c>
      <c r="F104" s="117">
        <f t="shared" si="12"/>
        <v>124.554975</v>
      </c>
      <c r="G104" s="112"/>
      <c r="H104" s="118">
        <f t="shared" si="13"/>
        <v>4.0142916812435561E-4</v>
      </c>
      <c r="I104" s="118">
        <f t="shared" si="14"/>
        <v>0.40142916812435558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v>133.10585</v>
      </c>
      <c r="D105" s="115">
        <f t="shared" si="15"/>
        <v>6.6552925000000007</v>
      </c>
      <c r="E105" s="116">
        <f t="shared" si="16"/>
        <v>126.4505575</v>
      </c>
      <c r="F105" s="117">
        <f t="shared" si="12"/>
        <v>126.4505575</v>
      </c>
      <c r="G105" s="112"/>
      <c r="H105" s="118">
        <f t="shared" si="13"/>
        <v>3.954114634884074E-4</v>
      </c>
      <c r="I105" s="118">
        <f t="shared" si="14"/>
        <v>0.39541146348840739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v>152.39600999999999</v>
      </c>
      <c r="D106" s="115">
        <f t="shared" si="15"/>
        <v>7.6198005000000002</v>
      </c>
      <c r="E106" s="116">
        <f t="shared" si="16"/>
        <v>144.77620949999999</v>
      </c>
      <c r="F106" s="117">
        <f t="shared" si="12"/>
        <v>144.77620949999999</v>
      </c>
      <c r="G106" s="112"/>
      <c r="H106" s="118">
        <f t="shared" si="13"/>
        <v>3.4536060981759601E-4</v>
      </c>
      <c r="I106" s="118">
        <f t="shared" si="14"/>
        <v>0.34536060981759603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v>158.73361</v>
      </c>
      <c r="D107" s="115">
        <f t="shared" si="15"/>
        <v>7.9366805000000005</v>
      </c>
      <c r="E107" s="116">
        <f t="shared" si="16"/>
        <v>150.7969295</v>
      </c>
      <c r="F107" s="117">
        <f t="shared" si="12"/>
        <v>150.7969295</v>
      </c>
      <c r="G107" s="112"/>
      <c r="H107" s="118">
        <f t="shared" si="13"/>
        <v>3.3157173800412148E-4</v>
      </c>
      <c r="I107" s="118">
        <f t="shared" si="14"/>
        <v>0.33157173800412149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v>160.98599999999999</v>
      </c>
      <c r="D108" s="115">
        <f t="shared" si="15"/>
        <v>8.0493000000000006</v>
      </c>
      <c r="E108" s="116">
        <f t="shared" si="16"/>
        <v>152.9367</v>
      </c>
      <c r="F108" s="117">
        <f t="shared" si="12"/>
        <v>152.9367</v>
      </c>
      <c r="G108" s="112"/>
      <c r="H108" s="118">
        <f t="shared" si="13"/>
        <v>3.2693264599013751E-4</v>
      </c>
      <c r="I108" s="118">
        <f t="shared" si="14"/>
        <v>0.32693264599013749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v>158.48999000000001</v>
      </c>
      <c r="D109" s="115">
        <f t="shared" si="15"/>
        <v>7.9244995000000005</v>
      </c>
      <c r="E109" s="116">
        <f t="shared" si="16"/>
        <v>150.56549050000001</v>
      </c>
      <c r="F109" s="117">
        <f t="shared" si="12"/>
        <v>150.56549050000001</v>
      </c>
      <c r="G109" s="112"/>
      <c r="H109" s="118">
        <f t="shared" si="13"/>
        <v>3.3208140745903496E-4</v>
      </c>
      <c r="I109" s="118">
        <f t="shared" si="14"/>
        <v>0.33208140745903497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v>177.8</v>
      </c>
      <c r="D110" s="115">
        <f t="shared" si="15"/>
        <v>8.89</v>
      </c>
      <c r="E110" s="116">
        <f t="shared" si="16"/>
        <v>168.91000000000003</v>
      </c>
      <c r="F110" s="117">
        <f t="shared" si="12"/>
        <v>168.91000000000003</v>
      </c>
      <c r="G110" s="112"/>
      <c r="H110" s="118">
        <f t="shared" si="13"/>
        <v>2.960156296252436E-4</v>
      </c>
      <c r="I110" s="118">
        <f t="shared" si="14"/>
        <v>0.29601562962524358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v>180.73464999999999</v>
      </c>
      <c r="D111" s="115">
        <f t="shared" si="15"/>
        <v>9.0367324999999994</v>
      </c>
      <c r="E111" s="116">
        <f t="shared" si="16"/>
        <v>171.69791749999999</v>
      </c>
      <c r="F111" s="117">
        <f t="shared" si="12"/>
        <v>171.69791749999999</v>
      </c>
      <c r="G111" s="112"/>
      <c r="H111" s="118">
        <f t="shared" si="13"/>
        <v>2.9120912313919042E-4</v>
      </c>
      <c r="I111" s="118">
        <f t="shared" si="14"/>
        <v>0.29120912313919045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v>209.45193</v>
      </c>
      <c r="D112" s="115">
        <f t="shared" si="15"/>
        <v>10.472596500000002</v>
      </c>
      <c r="E112" s="116">
        <f t="shared" si="16"/>
        <v>198.9793335</v>
      </c>
      <c r="F112" s="117">
        <f t="shared" si="12"/>
        <v>198.9793335</v>
      </c>
      <c r="G112" s="112"/>
      <c r="H112" s="118">
        <f t="shared" si="13"/>
        <v>2.512823775238952E-4</v>
      </c>
      <c r="I112" s="118">
        <f t="shared" si="14"/>
        <v>0.25128237752389521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v>277.98</v>
      </c>
      <c r="D113" s="115">
        <f t="shared" si="15"/>
        <v>13.899000000000001</v>
      </c>
      <c r="E113" s="116">
        <f t="shared" si="16"/>
        <v>264.08100000000002</v>
      </c>
      <c r="F113" s="117">
        <f t="shared" si="12"/>
        <v>264.08100000000002</v>
      </c>
      <c r="G113" s="112"/>
      <c r="H113" s="118">
        <f t="shared" si="13"/>
        <v>1.8933584771339091E-4</v>
      </c>
      <c r="I113" s="118">
        <f t="shared" si="14"/>
        <v>0.1893358477133909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v>316.91000000000003</v>
      </c>
      <c r="D114" s="115">
        <f t="shared" si="15"/>
        <v>15.845500000000001</v>
      </c>
      <c r="E114" s="116">
        <f t="shared" si="16"/>
        <v>301.06450000000001</v>
      </c>
      <c r="F114" s="117">
        <f t="shared" si="12"/>
        <v>301.06450000000001</v>
      </c>
      <c r="G114" s="112"/>
      <c r="H114" s="118">
        <f t="shared" si="13"/>
        <v>1.660773688030308E-4</v>
      </c>
      <c r="I114" s="118">
        <f t="shared" si="14"/>
        <v>0.16607736880303081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v>335.9</v>
      </c>
      <c r="D115" s="115">
        <f t="shared" si="15"/>
        <v>16.794999999999998</v>
      </c>
      <c r="E115" s="116">
        <f t="shared" si="16"/>
        <v>319.10499999999996</v>
      </c>
      <c r="F115" s="117">
        <f t="shared" si="12"/>
        <v>319.10499999999996</v>
      </c>
      <c r="G115" s="112"/>
      <c r="H115" s="118">
        <f t="shared" si="13"/>
        <v>1.5668823741401714E-4</v>
      </c>
      <c r="I115" s="118">
        <f t="shared" si="14"/>
        <v>0.15668823741401713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v>365.76074</v>
      </c>
      <c r="D116" s="115">
        <f t="shared" si="15"/>
        <v>18.288036999999999</v>
      </c>
      <c r="E116" s="116">
        <f t="shared" si="16"/>
        <v>347.47270300000002</v>
      </c>
      <c r="F116" s="117">
        <f t="shared" si="12"/>
        <v>347.47270300000002</v>
      </c>
      <c r="G116" s="112"/>
      <c r="H116" s="118">
        <f t="shared" si="13"/>
        <v>1.4389619549481578E-4</v>
      </c>
      <c r="I116" s="118">
        <f t="shared" si="14"/>
        <v>0.14389619549481578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v>427.12932999999998</v>
      </c>
      <c r="D117" s="115">
        <f t="shared" si="15"/>
        <v>21.3564665</v>
      </c>
      <c r="E117" s="116">
        <f t="shared" si="16"/>
        <v>405.77286349999997</v>
      </c>
      <c r="F117" s="117">
        <f t="shared" si="12"/>
        <v>405.77286349999997</v>
      </c>
      <c r="G117" s="112"/>
      <c r="H117" s="118">
        <f t="shared" si="13"/>
        <v>1.2322164564856387E-4</v>
      </c>
      <c r="I117" s="118">
        <f t="shared" si="14"/>
        <v>0.12322164564856387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v>459.19851999999997</v>
      </c>
      <c r="D119" s="115">
        <f t="shared" si="15"/>
        <v>22.959925999999999</v>
      </c>
      <c r="E119" s="116">
        <f t="shared" si="16"/>
        <v>436.23859399999998</v>
      </c>
      <c r="F119" s="117">
        <f t="shared" si="12"/>
        <v>436.23859399999998</v>
      </c>
      <c r="G119" s="112"/>
      <c r="H119" s="118">
        <f t="shared" si="13"/>
        <v>1.1461617721975331E-4</v>
      </c>
      <c r="I119" s="118">
        <f t="shared" si="14"/>
        <v>0.11461617721975331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v>469.00243999999998</v>
      </c>
      <c r="D120" s="115">
        <f t="shared" si="15"/>
        <v>23.450122</v>
      </c>
      <c r="E120" s="116">
        <f t="shared" si="16"/>
        <v>445.55231799999996</v>
      </c>
      <c r="F120" s="117">
        <f t="shared" si="12"/>
        <v>445.55231799999996</v>
      </c>
      <c r="G120" s="112"/>
      <c r="H120" s="118">
        <f t="shared" si="13"/>
        <v>1.1222026680152977E-4</v>
      </c>
      <c r="I120" s="118">
        <f t="shared" si="14"/>
        <v>0.11222026680152977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v>572.24289999999996</v>
      </c>
      <c r="D121" s="115">
        <f t="shared" si="15"/>
        <v>28.612144999999998</v>
      </c>
      <c r="E121" s="116">
        <f t="shared" si="16"/>
        <v>543.63075499999991</v>
      </c>
      <c r="F121" s="117">
        <f t="shared" si="12"/>
        <v>543.63075499999991</v>
      </c>
      <c r="G121" s="112"/>
      <c r="H121" s="118">
        <f t="shared" si="13"/>
        <v>9.1974193034756024E-5</v>
      </c>
      <c r="I121" s="118">
        <f t="shared" si="14"/>
        <v>9.1974193034756027E-2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v>569.50580000000002</v>
      </c>
      <c r="D122" s="115">
        <f t="shared" si="15"/>
        <v>28.475290000000001</v>
      </c>
      <c r="E122" s="116">
        <f t="shared" si="16"/>
        <v>541.03051000000005</v>
      </c>
      <c r="F122" s="117">
        <f t="shared" si="12"/>
        <v>541.03051000000005</v>
      </c>
      <c r="G122" s="112"/>
      <c r="H122" s="118">
        <f t="shared" si="13"/>
        <v>9.2416229909104237E-5</v>
      </c>
      <c r="I122" s="118">
        <f t="shared" si="14"/>
        <v>9.2416229909104239E-2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v>569.50580000000002</v>
      </c>
      <c r="D123" s="115">
        <f t="shared" si="15"/>
        <v>28.475290000000001</v>
      </c>
      <c r="E123" s="116">
        <f t="shared" si="16"/>
        <v>541.03051000000005</v>
      </c>
      <c r="F123" s="117">
        <f t="shared" si="12"/>
        <v>541.03051000000005</v>
      </c>
      <c r="G123" s="112"/>
      <c r="H123" s="118">
        <f t="shared" si="13"/>
        <v>9.2416229909104237E-5</v>
      </c>
      <c r="I123" s="118">
        <f t="shared" si="14"/>
        <v>9.2416229909104239E-2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v>755.90009999999995</v>
      </c>
      <c r="D124" s="115">
        <f t="shared" si="15"/>
        <v>37.795004999999996</v>
      </c>
      <c r="E124" s="116">
        <f t="shared" si="16"/>
        <v>718.10509500000001</v>
      </c>
      <c r="F124" s="117">
        <f t="shared" si="12"/>
        <v>718.10509500000001</v>
      </c>
      <c r="G124" s="112"/>
      <c r="H124" s="118">
        <f t="shared" si="13"/>
        <v>6.9627691473209694E-5</v>
      </c>
      <c r="I124" s="118">
        <f t="shared" si="14"/>
        <v>6.9627691473209699E-2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v>924.58569999999997</v>
      </c>
      <c r="D125" s="115">
        <f t="shared" si="15"/>
        <v>46.229285000000004</v>
      </c>
      <c r="E125" s="116">
        <f t="shared" si="16"/>
        <v>878.35641499999997</v>
      </c>
      <c r="F125" s="117">
        <f t="shared" si="12"/>
        <v>878.35641499999997</v>
      </c>
      <c r="G125" s="112"/>
      <c r="H125" s="118">
        <f t="shared" si="13"/>
        <v>5.6924500289555089E-5</v>
      </c>
      <c r="I125" s="118">
        <f t="shared" si="14"/>
        <v>5.6924500289555091E-2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v>918.4</v>
      </c>
      <c r="D126" s="115">
        <f t="shared" si="15"/>
        <v>45.92</v>
      </c>
      <c r="E126" s="116">
        <f t="shared" si="16"/>
        <v>872.48</v>
      </c>
      <c r="F126" s="117">
        <f t="shared" si="12"/>
        <v>872.48</v>
      </c>
      <c r="G126" s="112"/>
      <c r="H126" s="118">
        <f t="shared" si="13"/>
        <v>5.7307903906106796E-5</v>
      </c>
      <c r="I126" s="118">
        <f t="shared" si="14"/>
        <v>5.7307903906106794E-2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v>1476.1</v>
      </c>
      <c r="D128" s="115">
        <f t="shared" si="15"/>
        <v>73.804999999999993</v>
      </c>
      <c r="E128" s="116">
        <f t="shared" si="16"/>
        <v>1402.2949999999998</v>
      </c>
      <c r="F128" s="117">
        <f t="shared" si="12"/>
        <v>1402.2949999999998</v>
      </c>
      <c r="G128" s="112"/>
      <c r="H128" s="118">
        <f t="shared" si="13"/>
        <v>3.5655835612335507E-5</v>
      </c>
      <c r="I128" s="118">
        <f t="shared" si="14"/>
        <v>3.5655835612335506E-2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v>1416.4784</v>
      </c>
      <c r="D129" s="115">
        <f t="shared" si="15"/>
        <v>70.823920000000001</v>
      </c>
      <c r="E129" s="116">
        <f t="shared" si="16"/>
        <v>1345.6544799999999</v>
      </c>
      <c r="F129" s="117">
        <f t="shared" si="12"/>
        <v>1345.6544799999999</v>
      </c>
      <c r="G129" s="112"/>
      <c r="H129" s="118">
        <f t="shared" si="13"/>
        <v>3.7156640685356325E-5</v>
      </c>
      <c r="I129" s="118">
        <f t="shared" si="14"/>
        <v>3.7156640685356325E-2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v>1499.2945999999999</v>
      </c>
      <c r="D130" s="115">
        <f t="shared" si="15"/>
        <v>74.964730000000003</v>
      </c>
      <c r="E130" s="116">
        <f t="shared" si="16"/>
        <v>1424.32987</v>
      </c>
      <c r="F130" s="117">
        <f t="shared" si="12"/>
        <v>1424.32987</v>
      </c>
      <c r="G130" s="112"/>
      <c r="H130" s="118">
        <f t="shared" si="13"/>
        <v>3.5104227646366813E-5</v>
      </c>
      <c r="I130" s="118">
        <f t="shared" si="14"/>
        <v>3.5104227646366809E-2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v>1736.6171999999999</v>
      </c>
      <c r="D132" s="115">
        <f t="shared" si="15"/>
        <v>86.830860000000001</v>
      </c>
      <c r="E132" s="116">
        <f t="shared" si="16"/>
        <v>1649.7863399999999</v>
      </c>
      <c r="F132" s="117">
        <f t="shared" si="17"/>
        <v>1649.7863399999999</v>
      </c>
      <c r="G132" s="112"/>
      <c r="H132" s="118">
        <f t="shared" si="18"/>
        <v>3.0306954778156294E-5</v>
      </c>
      <c r="I132" s="118">
        <f t="shared" si="19"/>
        <v>3.0306954778156293E-2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v>2293.6640000000002</v>
      </c>
      <c r="D133" s="115">
        <f t="shared" si="15"/>
        <v>114.68320000000001</v>
      </c>
      <c r="E133" s="116">
        <f t="shared" si="16"/>
        <v>2178.9808000000003</v>
      </c>
      <c r="F133" s="117">
        <f t="shared" si="17"/>
        <v>2178.9808000000003</v>
      </c>
      <c r="G133" s="112"/>
      <c r="H133" s="118">
        <f t="shared" si="18"/>
        <v>2.2946507835222747E-5</v>
      </c>
      <c r="I133" s="118">
        <f t="shared" si="19"/>
        <v>2.2946507835222747E-2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v>2670</v>
      </c>
      <c r="D134" s="115">
        <f t="shared" si="15"/>
        <v>133.5</v>
      </c>
      <c r="E134" s="116">
        <f t="shared" si="16"/>
        <v>2536.5</v>
      </c>
      <c r="F134" s="117">
        <f t="shared" si="17"/>
        <v>2536.5</v>
      </c>
      <c r="G134" s="112"/>
      <c r="H134" s="118">
        <f t="shared" si="18"/>
        <v>1.9712201852946972E-5</v>
      </c>
      <c r="I134" s="118">
        <f t="shared" si="19"/>
        <v>1.9712201852946972E-2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v>2994.5479</v>
      </c>
      <c r="D135" s="115">
        <f t="shared" ref="D135:D149" si="20">C135*0.05</f>
        <v>149.727395</v>
      </c>
      <c r="E135" s="116">
        <f t="shared" si="16"/>
        <v>2844.8205050000001</v>
      </c>
      <c r="F135" s="117">
        <f t="shared" si="17"/>
        <v>2844.8205050000001</v>
      </c>
      <c r="G135" s="112"/>
      <c r="H135" s="118">
        <f t="shared" si="18"/>
        <v>1.757580132459005E-5</v>
      </c>
      <c r="I135" s="118">
        <f t="shared" si="19"/>
        <v>1.7575801324590051E-2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v>3179.4</v>
      </c>
      <c r="D136" s="115">
        <f t="shared" si="20"/>
        <v>158.97000000000003</v>
      </c>
      <c r="E136" s="116">
        <f t="shared" si="16"/>
        <v>3020.4300000000003</v>
      </c>
      <c r="F136" s="117">
        <f t="shared" si="17"/>
        <v>3020.4300000000003</v>
      </c>
      <c r="G136" s="112"/>
      <c r="H136" s="118">
        <f t="shared" si="18"/>
        <v>1.655393437358251E-5</v>
      </c>
      <c r="I136" s="118">
        <f t="shared" si="19"/>
        <v>1.6553934373582511E-2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v>3599.9998000000001</v>
      </c>
      <c r="D137" s="115">
        <f t="shared" si="20"/>
        <v>179.99999000000003</v>
      </c>
      <c r="E137" s="116">
        <f t="shared" si="16"/>
        <v>3419.9998100000003</v>
      </c>
      <c r="F137" s="117">
        <f t="shared" si="17"/>
        <v>3419.9998100000003</v>
      </c>
      <c r="G137" s="112"/>
      <c r="H137" s="118">
        <f t="shared" si="18"/>
        <v>1.4619883853151424E-5</v>
      </c>
      <c r="I137" s="118">
        <f t="shared" si="19"/>
        <v>1.4619883853151425E-2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v>3730.5531999999998</v>
      </c>
      <c r="D139" s="115">
        <f t="shared" si="20"/>
        <v>186.52766</v>
      </c>
      <c r="E139" s="116">
        <f t="shared" si="16"/>
        <v>3544.0255399999996</v>
      </c>
      <c r="F139" s="117">
        <f t="shared" si="17"/>
        <v>3544.0255399999996</v>
      </c>
      <c r="G139" s="112"/>
      <c r="H139" s="118">
        <f t="shared" si="18"/>
        <v>1.4108250472709611E-5</v>
      </c>
      <c r="I139" s="118">
        <f t="shared" si="19"/>
        <v>1.410825047270961E-2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v>4062.1675</v>
      </c>
      <c r="D140" s="115">
        <f t="shared" si="20"/>
        <v>203.10837500000002</v>
      </c>
      <c r="E140" s="116">
        <f t="shared" si="16"/>
        <v>3859.0591249999998</v>
      </c>
      <c r="F140" s="117">
        <f t="shared" si="17"/>
        <v>3859.0591249999998</v>
      </c>
      <c r="G140" s="112"/>
      <c r="H140" s="118">
        <f t="shared" si="18"/>
        <v>1.2956526028867223E-5</v>
      </c>
      <c r="I140" s="118">
        <f t="shared" si="19"/>
        <v>1.2956526028867224E-2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v>4275.7569999999996</v>
      </c>
      <c r="D141" s="115">
        <f t="shared" si="20"/>
        <v>213.78784999999999</v>
      </c>
      <c r="E141" s="116">
        <f t="shared" si="16"/>
        <v>4061.9691499999994</v>
      </c>
      <c r="F141" s="117">
        <f t="shared" si="17"/>
        <v>4061.9691499999994</v>
      </c>
      <c r="G141" s="112"/>
      <c r="H141" s="118">
        <f t="shared" si="18"/>
        <v>1.230930077349306E-5</v>
      </c>
      <c r="I141" s="118">
        <f t="shared" si="19"/>
        <v>1.230930077349306E-2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v>5080.6469999999999</v>
      </c>
      <c r="D142" s="115">
        <f t="shared" si="20"/>
        <v>254.03235000000001</v>
      </c>
      <c r="E142" s="116">
        <f t="shared" ref="E142:E150" si="21">C142-D142</f>
        <v>4826.6146499999995</v>
      </c>
      <c r="F142" s="117">
        <f t="shared" si="17"/>
        <v>4826.6146499999995</v>
      </c>
      <c r="G142" s="112"/>
      <c r="H142" s="118">
        <f t="shared" si="18"/>
        <v>1.0359227662809191E-5</v>
      </c>
      <c r="I142" s="118">
        <f t="shared" si="19"/>
        <v>1.0359227662809192E-2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v>5960</v>
      </c>
      <c r="D143" s="115">
        <f t="shared" si="20"/>
        <v>298</v>
      </c>
      <c r="E143" s="116">
        <f t="shared" si="21"/>
        <v>5662</v>
      </c>
      <c r="F143" s="117">
        <f t="shared" si="17"/>
        <v>5662</v>
      </c>
      <c r="G143" s="112"/>
      <c r="H143" s="118">
        <f t="shared" si="18"/>
        <v>8.8308018368067859E-6</v>
      </c>
      <c r="I143" s="118">
        <f t="shared" si="19"/>
        <v>8.8308018368067863E-3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v>8778.2180000000008</v>
      </c>
      <c r="D144" s="115">
        <f t="shared" si="20"/>
        <v>438.91090000000008</v>
      </c>
      <c r="E144" s="116">
        <f t="shared" si="21"/>
        <v>8339.3071</v>
      </c>
      <c r="F144" s="117">
        <f t="shared" si="17"/>
        <v>8339.3071</v>
      </c>
      <c r="G144" s="112"/>
      <c r="H144" s="118">
        <f t="shared" si="18"/>
        <v>5.9957019690520856E-6</v>
      </c>
      <c r="I144" s="118">
        <f t="shared" si="19"/>
        <v>5.995701969052086E-3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v>11915.64</v>
      </c>
      <c r="D145" s="115">
        <f t="shared" si="20"/>
        <v>595.78200000000004</v>
      </c>
      <c r="E145" s="116">
        <f t="shared" si="21"/>
        <v>11319.858</v>
      </c>
      <c r="F145" s="117">
        <f t="shared" si="17"/>
        <v>11319.858</v>
      </c>
      <c r="G145" s="112"/>
      <c r="H145" s="118">
        <f t="shared" si="18"/>
        <v>4.4170165385466775E-6</v>
      </c>
      <c r="I145" s="118">
        <f t="shared" si="19"/>
        <v>4.417016538546677E-3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v>17950</v>
      </c>
      <c r="D146" s="115">
        <f t="shared" si="20"/>
        <v>897.5</v>
      </c>
      <c r="E146" s="116">
        <f t="shared" si="21"/>
        <v>17052.5</v>
      </c>
      <c r="F146" s="117">
        <f t="shared" si="17"/>
        <v>17052.5</v>
      </c>
      <c r="G146" s="112"/>
      <c r="H146" s="118">
        <f t="shared" si="18"/>
        <v>2.9321213898255376E-6</v>
      </c>
      <c r="I146" s="118">
        <f t="shared" si="19"/>
        <v>2.9321213898255375E-3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v>22723.3</v>
      </c>
      <c r="D147" s="115">
        <f t="shared" si="20"/>
        <v>1136.165</v>
      </c>
      <c r="E147" s="116">
        <f t="shared" si="21"/>
        <v>21587.134999999998</v>
      </c>
      <c r="F147" s="117">
        <f t="shared" si="17"/>
        <v>21587.134999999998</v>
      </c>
      <c r="G147" s="112"/>
      <c r="H147" s="118">
        <f t="shared" si="18"/>
        <v>2.3161943444556247E-6</v>
      </c>
      <c r="I147" s="118">
        <f t="shared" si="19"/>
        <v>2.3161943444556248E-3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v>26269.105</v>
      </c>
      <c r="D148" s="115">
        <f t="shared" si="20"/>
        <v>1313.45525</v>
      </c>
      <c r="E148" s="116">
        <f t="shared" si="21"/>
        <v>24955.64975</v>
      </c>
      <c r="F148" s="117">
        <f t="shared" si="17"/>
        <v>24955.64975</v>
      </c>
      <c r="G148" s="112"/>
      <c r="H148" s="118">
        <f t="shared" si="18"/>
        <v>2.0035543254088179E-6</v>
      </c>
      <c r="I148" s="118">
        <f t="shared" si="19"/>
        <v>2.0035543254088178E-3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v>6.7495054999999997</v>
      </c>
      <c r="D150" s="115">
        <f>C150*0.03</f>
        <v>0.20248516499999999</v>
      </c>
      <c r="E150" s="116">
        <f t="shared" si="21"/>
        <v>6.547020335</v>
      </c>
      <c r="F150" s="117">
        <f t="shared" si="17"/>
        <v>6.547020335</v>
      </c>
      <c r="G150" s="112"/>
      <c r="H150" s="118">
        <f t="shared" si="18"/>
        <v>4.5822371804195572E-3</v>
      </c>
      <c r="I150" s="118">
        <f t="shared" si="19"/>
        <v>4.5822371804195576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2026-08-07T08:21:44Z</dcterms:created>
  <dcterms:modified xsi:type="dcterms:W3CDTF">2026-08-07T08:23:56Z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2026-08-07T08:22:56Z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0c8487b1-355c-4f71-aa3f-7f7df730f5bd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