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13_ncr:1_{8616FF36-7122-48B5-948B-29869D958EE3}" xr6:coauthVersionLast="47" xr6:coauthVersionMax="47" xr10:uidLastSave="{00000000-0000-0000-0000-000000000000}"/>
  <bookViews>
    <workbookView xWindow="-110" yWindow="-110" windowWidth="19420" windowHeight="10300" activeTab="1" xr2:uid="{88E45041-DEAD-42B5-B4B6-7D690A0236CB}"/>
  </bookViews>
  <sheets>
    <sheet name="Sheet1" sheetId="1" r:id="rId1"/>
    <sheet name="Car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6" i="1" l="1"/>
  <c r="G43" i="1"/>
  <c r="P43" i="1" s="1"/>
  <c r="G41" i="1"/>
  <c r="P41" i="1" s="1"/>
  <c r="G39" i="1"/>
  <c r="K39" i="1" s="1"/>
  <c r="G37" i="1"/>
  <c r="H37" i="1" s="1"/>
  <c r="K35" i="1"/>
  <c r="J35" i="1"/>
  <c r="H35" i="1"/>
  <c r="G35" i="1"/>
  <c r="P35" i="1" s="1"/>
  <c r="G33" i="1"/>
  <c r="X32" i="1" s="1"/>
  <c r="G31" i="1"/>
  <c r="X30" i="1" s="1"/>
  <c r="G29" i="1"/>
  <c r="X28" i="1" s="1"/>
  <c r="G27" i="1"/>
  <c r="P27" i="1" s="1"/>
  <c r="G25" i="1"/>
  <c r="X26" i="1" s="1"/>
  <c r="C23" i="1"/>
  <c r="B23" i="1"/>
  <c r="B16" i="1"/>
  <c r="K37" i="1" l="1"/>
  <c r="H31" i="1"/>
  <c r="H27" i="1"/>
  <c r="K27" i="1" s="1"/>
  <c r="B27" i="1" s="1"/>
  <c r="L52" i="1" s="1"/>
  <c r="J31" i="1"/>
  <c r="C31" i="1" s="1"/>
  <c r="C29" i="1"/>
  <c r="L49" i="1" s="1"/>
  <c r="H33" i="1"/>
  <c r="K33" i="1" s="1"/>
  <c r="B33" i="1" s="1"/>
  <c r="L51" i="1" s="1"/>
  <c r="J29" i="1"/>
  <c r="B29" i="1" s="1"/>
  <c r="X34" i="1"/>
  <c r="J27" i="1"/>
  <c r="C27" i="1" s="1"/>
  <c r="B37" i="1"/>
  <c r="H29" i="1"/>
  <c r="H25" i="1"/>
  <c r="K29" i="1"/>
  <c r="B35" i="1"/>
  <c r="J33" i="1"/>
  <c r="C33" i="1" s="1"/>
  <c r="J25" i="1"/>
  <c r="B25" i="1" s="1"/>
  <c r="C35" i="1"/>
  <c r="K31" i="1"/>
  <c r="B31" i="1" s="1"/>
  <c r="J37" i="1"/>
  <c r="P37" i="1"/>
  <c r="K25" i="1"/>
  <c r="C25" i="1" s="1"/>
  <c r="L48" i="1" s="1"/>
  <c r="H43" i="1"/>
  <c r="T41" i="1"/>
  <c r="S41" i="1"/>
  <c r="Q41" i="1"/>
  <c r="T43" i="1"/>
  <c r="S43" i="1"/>
  <c r="Q43" i="1"/>
  <c r="T35" i="1"/>
  <c r="S35" i="1"/>
  <c r="Q35" i="1"/>
  <c r="S27" i="1"/>
  <c r="Q27" i="1"/>
  <c r="T27" i="1" s="1"/>
  <c r="J43" i="1"/>
  <c r="C43" i="1" s="1"/>
  <c r="K43" i="1"/>
  <c r="B43" i="1" s="1"/>
  <c r="H41" i="1"/>
  <c r="P25" i="1"/>
  <c r="P31" i="1"/>
  <c r="P33" i="1"/>
  <c r="J41" i="1"/>
  <c r="C41" i="1" s="1"/>
  <c r="P29" i="1"/>
  <c r="C39" i="1"/>
  <c r="K41" i="1"/>
  <c r="B41" i="1" s="1"/>
  <c r="L50" i="1" s="1"/>
  <c r="H39" i="1"/>
  <c r="J39" i="1"/>
  <c r="B39" i="1" s="1"/>
  <c r="P39" i="1"/>
  <c r="Y24" i="1"/>
  <c r="C37" i="1"/>
  <c r="S37" i="1" l="1"/>
  <c r="T37" i="1"/>
  <c r="Q37" i="1"/>
  <c r="Q39" i="1"/>
  <c r="T39" i="1"/>
  <c r="S39" i="1"/>
  <c r="AA24" i="1"/>
  <c r="Y34" i="1"/>
  <c r="Y32" i="1"/>
  <c r="Y30" i="1"/>
  <c r="Y28" i="1"/>
  <c r="Y26" i="1"/>
  <c r="T29" i="1"/>
  <c r="S29" i="1"/>
  <c r="Q29" i="1"/>
  <c r="S33" i="1"/>
  <c r="Q33" i="1"/>
  <c r="T33" i="1" s="1"/>
  <c r="T31" i="1"/>
  <c r="S31" i="1"/>
  <c r="Q31" i="1"/>
  <c r="T25" i="1"/>
  <c r="S25" i="1"/>
  <c r="Q25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<sst xmlns="http://schemas.openxmlformats.org/spreadsheetml/2006/main" count="146" uniqueCount="96">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</sst>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4" fillId="0" borderId="1" xfId="2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quotePrefix="1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 applyAlignment="1"/>
    <xf numFmtId="0" fontId="13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3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165" fontId="14" fillId="0" borderId="1" xfId="0" applyNumberFormat="1" applyFont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0" fontId="14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right"/>
    </xf>
    <xf numFmtId="165" fontId="14" fillId="5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4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4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5" fillId="2" borderId="1" xfId="1" applyNumberFormat="1" applyFont="1" applyFill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6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right"/>
    </xf>
    <xf numFmtId="43" fontId="17" fillId="0" borderId="1" xfId="1" applyFont="1" applyBorder="1"/>
    <xf numFmtId="43" fontId="8" fillId="0" borderId="1" xfId="1" applyFont="1" applyFill="1" applyBorder="1" applyAlignment="1">
      <alignment horizontal="center"/>
    </xf>
    <xf numFmtId="12" fontId="8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5" fontId="18" fillId="0" borderId="1" xfId="0" applyNumberFormat="1" applyFont="1" applyBorder="1" applyAlignment="1">
      <alignment horizontal="right"/>
    </xf>
    <xf numFmtId="43" fontId="8" fillId="0" borderId="1" xfId="1" applyFont="1" applyFill="1" applyBorder="1" applyAlignment="1">
      <alignment horizontal="right"/>
    </xf>
    <xf numFmtId="43" fontId="8" fillId="3" borderId="1" xfId="1" applyFont="1" applyFill="1" applyBorder="1" applyAlignment="1">
      <alignment horizontal="left"/>
    </xf>
    <xf numFmtId="43" fontId="8" fillId="3" borderId="1" xfId="1" applyFont="1" applyFill="1" applyBorder="1"/>
    <xf numFmtId="173" fontId="14" fillId="0" borderId="1" xfId="1" applyNumberFormat="1" applyFont="1" applyFill="1" applyBorder="1" applyAlignment="1">
      <alignment horizontal="right"/>
    </xf>
    <xf numFmtId="43" fontId="8" fillId="0" borderId="1" xfId="1" applyFont="1" applyFill="1" applyBorder="1"/>
    <xf numFmtId="43" fontId="8" fillId="0" borderId="1" xfId="1" applyFont="1" applyBorder="1"/>
    <xf numFmtId="0" fontId="19" fillId="0" borderId="1" xfId="0" applyFont="1" applyBorder="1"/>
    <xf numFmtId="43" fontId="5" fillId="0" borderId="5" xfId="1" applyFont="1" applyBorder="1"/>
    <xf numFmtId="0" fontId="19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0" fillId="0" borderId="1" xfId="0" applyFont="1" applyBorder="1" applyAlignment="1">
      <alignment vertical="center"/>
    </xf>
    <xf numFmtId="43" fontId="1" fillId="0" borderId="1" xfId="1" applyFont="1" applyBorder="1"/>
    <xf numFmtId="3" fontId="21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18" fillId="0" borderId="1" xfId="0" applyFont="1" applyBorder="1"/>
    <xf numFmtId="169" fontId="18" fillId="0" borderId="1" xfId="1" applyNumberFormat="1" applyFont="1" applyBorder="1"/>
    <xf numFmtId="43" fontId="18" fillId="0" borderId="1" xfId="1" applyNumberFormat="1" applyFont="1" applyBorder="1"/>
    <xf numFmtId="165" fontId="18" fillId="0" borderId="1" xfId="1" applyNumberFormat="1" applyFont="1" applyBorder="1"/>
    <xf numFmtId="169" fontId="22" fillId="3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2B88-64DE-4D01-B5C7-4199778CD219}">
  <dimension ref="A1:AI93"/>
  <sheetViews>
    <sheetView workbookViewId="0">
      <selection activeCell="C13" sqref="C12:C13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46211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 t="e">
        <f>#REF!</f>
        <v>#REF!</v>
      </c>
      <c r="C23" s="8" t="e">
        <f>#REF!</f>
        <v>#REF!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 t="e">
        <f>C23</f>
        <v>#REF!</v>
      </c>
      <c r="Z24" s="19"/>
      <c r="AA24" s="50" t="e">
        <f>Y24</f>
        <v>#REF!</v>
      </c>
      <c r="AB24" s="49" t="e">
        <f>AA24</f>
        <v>#REF!</v>
      </c>
      <c r="AD24" s="4" t="s">
        <v>23</v>
      </c>
    </row>
    <row r="25" spans="1:35" ht="14" x14ac:dyDescent="0.3">
      <c r="A25" s="2" t="s">
        <v>24</v>
      </c>
      <c r="B25" s="8" t="e">
        <f>B23*(J25-0.0075)</f>
        <v>#REF!</v>
      </c>
      <c r="C25" s="8" t="e">
        <f>+C23*(K25-0.0055)</f>
        <v>#REF!</v>
      </c>
      <c r="D25" s="8"/>
      <c r="E25" s="8"/>
      <c r="F25" s="51" t="s">
        <v>25</v>
      </c>
      <c r="G25" s="52" t="e">
        <f>#REF!</f>
        <v>#REF!</v>
      </c>
      <c r="H25" s="53" t="e">
        <f>+G25+0.03</f>
        <v>#REF!</v>
      </c>
      <c r="I25" s="53"/>
      <c r="J25" s="45" t="e">
        <f>+(G25-($J$17/10000))+0</f>
        <v>#REF!</v>
      </c>
      <c r="K25" s="45" t="e">
        <f>+(G25+($K$17/10000))+0</f>
        <v>#REF!</v>
      </c>
      <c r="L25" s="8" t="s">
        <v>26</v>
      </c>
      <c r="M25" s="54"/>
      <c r="N25" s="48"/>
      <c r="O25" s="51" t="s">
        <v>25</v>
      </c>
      <c r="P25" s="52" t="e">
        <f>G25</f>
        <v>#REF!</v>
      </c>
      <c r="Q25" s="53" t="e">
        <f>+P25+0.03</f>
        <v>#REF!</v>
      </c>
      <c r="R25" s="53"/>
      <c r="S25" s="45" t="e">
        <f>+(P25-($S$17/10000))+0</f>
        <v>#REF!</v>
      </c>
      <c r="T25" s="45" t="e">
        <f>+(P25+($T$17/10000))+0</f>
        <v>#REF!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 t="e">
        <f>G25+0.006</f>
        <v>#REF!</v>
      </c>
      <c r="Y26" s="49" t="e">
        <f>$Y$24*X26</f>
        <v>#REF!</v>
      </c>
      <c r="Z26" s="19"/>
      <c r="AA26" s="56" t="e">
        <f>$AA$24*X26</f>
        <v>#REF!</v>
      </c>
      <c r="AB26" s="56" t="e">
        <f>$AB$24*X26</f>
        <v>#REF!</v>
      </c>
      <c r="AD26" s="4" t="s">
        <v>23</v>
      </c>
    </row>
    <row r="27" spans="1:35" ht="14" x14ac:dyDescent="0.3">
      <c r="A27" s="2" t="s">
        <v>28</v>
      </c>
      <c r="B27" s="8" t="e">
        <f>+B23/K27</f>
        <v>#REF!</v>
      </c>
      <c r="C27" s="8" t="e">
        <f>+C23/J27</f>
        <v>#REF!</v>
      </c>
      <c r="D27" s="23"/>
      <c r="E27" s="59"/>
      <c r="F27" s="51" t="s">
        <v>29</v>
      </c>
      <c r="G27" s="52" t="e">
        <f>#REF!</f>
        <v>#REF!</v>
      </c>
      <c r="H27" s="53" t="e">
        <f>+G27+1</f>
        <v>#REF!</v>
      </c>
      <c r="I27" s="17"/>
      <c r="J27" s="8" t="e">
        <f>+(G27-($J$17/100))+0</f>
        <v>#REF!</v>
      </c>
      <c r="K27" s="8" t="e">
        <f>+(H27+($K$17/100))-0</f>
        <v>#REF!</v>
      </c>
      <c r="L27" s="16" t="s">
        <v>30</v>
      </c>
      <c r="M27" s="16"/>
      <c r="O27" s="51" t="s">
        <v>29</v>
      </c>
      <c r="P27" s="52" t="e">
        <f t="shared" ref="P27:P43" si="0">G27</f>
        <v>#REF!</v>
      </c>
      <c r="Q27" s="53" t="e">
        <f>+P27+1</f>
        <v>#REF!</v>
      </c>
      <c r="R27" s="17"/>
      <c r="S27" s="8" t="e">
        <f>+(P27-($S$17/100))+0</f>
        <v>#REF!</v>
      </c>
      <c r="T27" s="8" t="e">
        <f>+(Q27+($T$17/100))-0</f>
        <v>#REF!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 t="e">
        <f>G29+0.006</f>
        <v>#REF!</v>
      </c>
      <c r="Y28" s="49" t="e">
        <f>$Y$24*X28</f>
        <v>#REF!</v>
      </c>
      <c r="Z28" s="19"/>
      <c r="AA28" s="56" t="e">
        <f>$AA$24*X28</f>
        <v>#REF!</v>
      </c>
      <c r="AB28" s="56" t="e">
        <f>$AB$24*X28</f>
        <v>#REF!</v>
      </c>
      <c r="AC28" s="42"/>
      <c r="AD28" s="4" t="s">
        <v>23</v>
      </c>
    </row>
    <row r="29" spans="1:35" ht="14" x14ac:dyDescent="0.3">
      <c r="A29" s="2" t="s">
        <v>31</v>
      </c>
      <c r="B29" s="16" t="e">
        <f>+B23*(J29-0.0075)</f>
        <v>#REF!</v>
      </c>
      <c r="C29" s="16" t="e">
        <f>+C23*(K29-0.0055)</f>
        <v>#REF!</v>
      </c>
      <c r="D29" s="16"/>
      <c r="E29" s="8"/>
      <c r="F29" s="41" t="s">
        <v>32</v>
      </c>
      <c r="G29" s="52" t="e">
        <f>#REF!</f>
        <v>#REF!</v>
      </c>
      <c r="H29" s="53" t="e">
        <f>+G29+0.03</f>
        <v>#REF!</v>
      </c>
      <c r="I29" s="53"/>
      <c r="J29" s="45" t="e">
        <f>+(G29-($J$17/10000))+0</f>
        <v>#REF!</v>
      </c>
      <c r="K29" s="45" t="e">
        <f>+(G29+($K$17/10000))-0</f>
        <v>#REF!</v>
      </c>
      <c r="L29" s="16" t="s">
        <v>33</v>
      </c>
      <c r="M29" s="16"/>
      <c r="N29" s="48"/>
      <c r="O29" s="41" t="s">
        <v>32</v>
      </c>
      <c r="P29" s="52" t="e">
        <f t="shared" si="0"/>
        <v>#REF!</v>
      </c>
      <c r="Q29" s="53" t="e">
        <f>+P29+0.03</f>
        <v>#REF!</v>
      </c>
      <c r="R29" s="53"/>
      <c r="S29" s="45" t="e">
        <f>+(P29-($S$17/10000))+0</f>
        <v>#REF!</v>
      </c>
      <c r="T29" s="45" t="e">
        <f>+(P29+($T$17/10000))-0</f>
        <v>#REF!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 t="e">
        <f>G31-0.006</f>
        <v>#REF!</v>
      </c>
      <c r="Y30" s="49" t="e">
        <f>$Y$24/X30</f>
        <v>#REF!</v>
      </c>
      <c r="Z30" s="19"/>
      <c r="AA30" s="56" t="e">
        <f>$AA$24/X30</f>
        <v>#REF!</v>
      </c>
      <c r="AB30" s="56" t="e">
        <f>$AB$24/X30</f>
        <v>#REF!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 t="e">
        <f>+B23/K31</f>
        <v>#REF!</v>
      </c>
      <c r="C31" s="16" t="e">
        <f>+C23/J31</f>
        <v>#REF!</v>
      </c>
      <c r="D31" s="16"/>
      <c r="E31" s="8"/>
      <c r="F31" s="41" t="s">
        <v>35</v>
      </c>
      <c r="G31" s="52" t="e">
        <f>#REF!</f>
        <v>#REF!</v>
      </c>
      <c r="H31" s="53" t="e">
        <f>+G31+0.04</f>
        <v>#REF!</v>
      </c>
      <c r="I31" s="53"/>
      <c r="J31" s="45" t="e">
        <f>+(G31-($J$17/10000))+0</f>
        <v>#REF!</v>
      </c>
      <c r="K31" s="45" t="e">
        <f>+(G31+($K$17/10000))-0</f>
        <v>#REF!</v>
      </c>
      <c r="L31" s="16" t="s">
        <v>36</v>
      </c>
      <c r="M31" s="16"/>
      <c r="N31" s="48"/>
      <c r="O31" s="41" t="s">
        <v>35</v>
      </c>
      <c r="P31" s="52" t="e">
        <f t="shared" si="0"/>
        <v>#REF!</v>
      </c>
      <c r="Q31" s="53" t="e">
        <f>+P31+0.04</f>
        <v>#REF!</v>
      </c>
      <c r="R31" s="53"/>
      <c r="S31" s="45" t="e">
        <f>+(P31-($S$17/10000))+0</f>
        <v>#REF!</v>
      </c>
      <c r="T31" s="45" t="e">
        <f>+(P31+($T$17/10000))-0</f>
        <v>#REF!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 t="e">
        <f>G33-0.07</f>
        <v>#REF!</v>
      </c>
      <c r="Y32" s="49" t="e">
        <f>$Y$24/X32</f>
        <v>#REF!</v>
      </c>
      <c r="Z32" s="19"/>
      <c r="AA32" s="56" t="e">
        <f>$AA$24/X32</f>
        <v>#REF!</v>
      </c>
      <c r="AB32" s="56" t="e">
        <f>$AB$24/X32</f>
        <v>#REF!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 t="e">
        <f>+B23/K33</f>
        <v>#REF!</v>
      </c>
      <c r="C33" s="16" t="e">
        <f>+C23/J33</f>
        <v>#REF!</v>
      </c>
      <c r="D33" s="16"/>
      <c r="E33" s="8"/>
      <c r="F33" s="66" t="s">
        <v>38</v>
      </c>
      <c r="G33" s="52" t="e">
        <f>#REF!</f>
        <v>#REF!</v>
      </c>
      <c r="H33" s="53" t="e">
        <f>+G33+0.04</f>
        <v>#REF!</v>
      </c>
      <c r="I33" s="67"/>
      <c r="J33" s="45" t="e">
        <f>+(G33-($J$17/10000))-0.085</f>
        <v>#REF!</v>
      </c>
      <c r="K33" s="45" t="e">
        <f>+(H33+($K$17/10000))+0.05</f>
        <v>#REF!</v>
      </c>
      <c r="L33" s="41" t="s">
        <v>39</v>
      </c>
      <c r="M33" s="41"/>
      <c r="N33" s="48"/>
      <c r="O33" s="66" t="s">
        <v>38</v>
      </c>
      <c r="P33" s="52" t="e">
        <f t="shared" si="0"/>
        <v>#REF!</v>
      </c>
      <c r="Q33" s="53" t="e">
        <f>+P33+0.04</f>
        <v>#REF!</v>
      </c>
      <c r="R33" s="67"/>
      <c r="S33" s="45" t="e">
        <f>+(P33-($S$17/10000))-0.085</f>
        <v>#REF!</v>
      </c>
      <c r="T33" s="45" t="e">
        <f>+(Q33+($T$17/10000))+0.05</f>
        <v>#REF!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 t="e">
        <f>G37-0.006</f>
        <v>#REF!</v>
      </c>
      <c r="Y34" s="49" t="e">
        <f>$Y$24/X34</f>
        <v>#REF!</v>
      </c>
      <c r="Z34" s="19"/>
      <c r="AA34" s="56" t="e">
        <f>$AA$24/X34</f>
        <v>#REF!</v>
      </c>
      <c r="AB34" s="56" t="e">
        <f>$AB$24/X34</f>
        <v>#REF!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 t="e">
        <f>+B23/K35</f>
        <v>#REF!</v>
      </c>
      <c r="C35" s="16" t="e">
        <f>+C23/J35</f>
        <v>#REF!</v>
      </c>
      <c r="D35" s="16"/>
      <c r="E35" s="8"/>
      <c r="F35" s="66" t="s">
        <v>42</v>
      </c>
      <c r="G35" s="52" t="e">
        <f>#REF!</f>
        <v>#REF!</v>
      </c>
      <c r="H35" s="53" t="e">
        <f>+G35+0.04</f>
        <v>#REF!</v>
      </c>
      <c r="I35" s="67"/>
      <c r="J35" s="45" t="e">
        <f>+(G35-($J$17/10000))-0</f>
        <v>#REF!</v>
      </c>
      <c r="K35" s="45" t="e">
        <f>+(G35+($K$17/10000))-0</f>
        <v>#REF!</v>
      </c>
      <c r="L35" s="16" t="s">
        <v>43</v>
      </c>
      <c r="M35" s="16"/>
      <c r="N35" s="48"/>
      <c r="O35" s="66" t="s">
        <v>42</v>
      </c>
      <c r="P35" s="52" t="e">
        <f t="shared" si="0"/>
        <v>#REF!</v>
      </c>
      <c r="Q35" s="53" t="e">
        <f>+P35+0.04</f>
        <v>#REF!</v>
      </c>
      <c r="R35" s="67"/>
      <c r="S35" s="45" t="e">
        <f>+(P35-($S$17/10000))-0</f>
        <v>#REF!</v>
      </c>
      <c r="T35" s="45" t="e">
        <f>+(P35+($T$17/10000))-0</f>
        <v>#REF!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 t="e">
        <f>+B23/K37</f>
        <v>#REF!</v>
      </c>
      <c r="C37" s="16" t="e">
        <f>+C23/J37</f>
        <v>#REF!</v>
      </c>
      <c r="D37" s="16"/>
      <c r="E37" s="8"/>
      <c r="F37" s="66" t="s">
        <v>44</v>
      </c>
      <c r="G37" s="52" t="e">
        <f>#REF!</f>
        <v>#REF!</v>
      </c>
      <c r="H37" s="53" t="e">
        <f>+G37+0.04</f>
        <v>#REF!</v>
      </c>
      <c r="I37" s="69"/>
      <c r="J37" s="45" t="e">
        <f>+(G37-($J$17/10000))-0</f>
        <v>#REF!</v>
      </c>
      <c r="K37" s="45" t="e">
        <f>+(G37+($K$17/10000))-0</f>
        <v>#REF!</v>
      </c>
      <c r="L37" s="16" t="s">
        <v>45</v>
      </c>
      <c r="M37" s="16"/>
      <c r="N37" s="48"/>
      <c r="O37" s="66" t="s">
        <v>44</v>
      </c>
      <c r="P37" s="52" t="e">
        <f t="shared" si="0"/>
        <v>#REF!</v>
      </c>
      <c r="Q37" s="53" t="e">
        <f>+P37+0.04</f>
        <v>#REF!</v>
      </c>
      <c r="R37" s="69"/>
      <c r="S37" s="45" t="e">
        <f>+(P37-($S$17/10000))-0</f>
        <v>#REF!</v>
      </c>
      <c r="T37" s="45" t="e">
        <f>+(P37+($T$17/10000))-0</f>
        <v>#REF!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 t="e">
        <f>+B23*J39</f>
        <v>#REF!</v>
      </c>
      <c r="C39" s="8" t="e">
        <f>+C23*K39</f>
        <v>#REF!</v>
      </c>
      <c r="D39" s="8"/>
      <c r="E39" s="8"/>
      <c r="F39" s="66" t="s">
        <v>47</v>
      </c>
      <c r="G39" s="52" t="e">
        <f>#REF!</f>
        <v>#REF!</v>
      </c>
      <c r="H39" s="53" t="e">
        <f>+G39+0.04</f>
        <v>#REF!</v>
      </c>
      <c r="I39" s="67"/>
      <c r="J39" s="45" t="e">
        <f>+(G39-($J$17/10000))+0</f>
        <v>#REF!</v>
      </c>
      <c r="K39" s="45" t="e">
        <f>+(G39+($K$17/10000))-0</f>
        <v>#REF!</v>
      </c>
      <c r="L39" s="8" t="s">
        <v>48</v>
      </c>
      <c r="M39" s="8"/>
      <c r="N39" s="48"/>
      <c r="O39" s="66" t="s">
        <v>47</v>
      </c>
      <c r="P39" s="52" t="e">
        <f t="shared" si="0"/>
        <v>#REF!</v>
      </c>
      <c r="Q39" s="53" t="e">
        <f>+P39+0.04</f>
        <v>#REF!</v>
      </c>
      <c r="R39" s="67"/>
      <c r="S39" s="45" t="e">
        <f>+(P39-($S$17/10000))+0</f>
        <v>#REF!</v>
      </c>
      <c r="T39" s="45" t="e">
        <f>+(P39+($T$17/10000))-0</f>
        <v>#REF!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 t="e">
        <f>+B23/K41</f>
        <v>#REF!</v>
      </c>
      <c r="C41" s="8" t="e">
        <f>+C23/J41</f>
        <v>#REF!</v>
      </c>
      <c r="D41" s="8"/>
      <c r="E41" s="8"/>
      <c r="F41" s="66" t="s">
        <v>50</v>
      </c>
      <c r="G41" s="52" t="e">
        <f>#REF!</f>
        <v>#REF!</v>
      </c>
      <c r="H41" s="53" t="e">
        <f>+G41+0.04</f>
        <v>#REF!</v>
      </c>
      <c r="I41" s="67"/>
      <c r="J41" s="23" t="e">
        <f>+(G41-($J$17/10000))+0</f>
        <v>#REF!</v>
      </c>
      <c r="K41" s="23" t="e">
        <f>+(G41+($K$17/10000))-0</f>
        <v>#REF!</v>
      </c>
      <c r="L41" s="8" t="s">
        <v>51</v>
      </c>
      <c r="M41" s="8"/>
      <c r="N41" s="48"/>
      <c r="O41" s="66" t="s">
        <v>50</v>
      </c>
      <c r="P41" s="52" t="e">
        <f t="shared" si="0"/>
        <v>#REF!</v>
      </c>
      <c r="Q41" s="53" t="e">
        <f>+P41+0.04</f>
        <v>#REF!</v>
      </c>
      <c r="R41" s="67"/>
      <c r="S41" s="23" t="e">
        <f>+(P41-($S$17/10000))+0</f>
        <v>#REF!</v>
      </c>
      <c r="T41" s="23" t="e">
        <f>+(P41+($T$17/10000))-0</f>
        <v>#REF!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 t="e">
        <f>+B23/K43</f>
        <v>#REF!</v>
      </c>
      <c r="C43" s="8" t="e">
        <f>+C23/J43</f>
        <v>#REF!</v>
      </c>
      <c r="D43" s="35"/>
      <c r="E43" s="8"/>
      <c r="F43" s="8" t="s">
        <v>53</v>
      </c>
      <c r="G43" s="52" t="e">
        <f>#REF!</f>
        <v>#REF!</v>
      </c>
      <c r="H43" s="53" t="e">
        <f>+G43+0.04</f>
        <v>#REF!</v>
      </c>
      <c r="I43" s="16"/>
      <c r="J43" s="23" t="e">
        <f>+(G43-($J$17/10000))+0</f>
        <v>#REF!</v>
      </c>
      <c r="K43" s="23" t="e">
        <f>+(G43+($K$17/10000))-0</f>
        <v>#REF!</v>
      </c>
      <c r="L43" s="76"/>
      <c r="M43" s="76"/>
      <c r="N43" s="48"/>
      <c r="O43" s="8" t="s">
        <v>53</v>
      </c>
      <c r="P43" s="52" t="e">
        <f t="shared" si="0"/>
        <v>#REF!</v>
      </c>
      <c r="Q43" s="53" t="e">
        <f>+P43+0.04</f>
        <v>#REF!</v>
      </c>
      <c r="R43" s="16"/>
      <c r="S43" s="23" t="e">
        <f>+(P43-($S$17/10000))+0</f>
        <v>#REF!</v>
      </c>
      <c r="T43" s="23" t="e">
        <f>+(P43+($T$17/10000))-0</f>
        <v>#REF!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1674.14</v>
      </c>
      <c r="L48" s="45" t="e">
        <f>$Y$47*C25</f>
        <v>#REF!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1900.0440000000001</v>
      </c>
      <c r="L49" s="45" t="e">
        <f>$Y$47*C29</f>
        <v>#REF!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204.042</v>
      </c>
      <c r="L50" s="45" t="e">
        <f>$Y$47/B41</f>
        <v>#REF!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 t="e">
        <f>$Y$47/B33</f>
        <v>#REF!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9.2200000000000006</v>
      </c>
      <c r="L52" s="45" t="e">
        <f>$Y$47/B27</f>
        <v>#REF!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 t="e">
        <f>#REF!</f>
        <v>#REF!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82" priority="3" operator="notBetween">
      <formula>$K$56*0.98</formula>
      <formula>$K$56*1.02</formula>
    </cfRule>
  </conditionalFormatting>
  <conditionalFormatting sqref="C23">
    <cfRule type="cellIs" dxfId="181" priority="4" operator="notBetween">
      <formula>$K$56*0.98</formula>
      <formula>$K$56*1.02</formula>
    </cfRule>
  </conditionalFormatting>
  <conditionalFormatting sqref="C1:D1"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0" priority="24" operator="lessThan">
      <formula>0.6</formula>
    </cfRule>
    <cfRule type="cellIs" dxfId="179" priority="25" operator="greaterThan">
      <formula>0.7</formula>
    </cfRule>
  </conditionalFormatting>
  <conditionalFormatting sqref="G41">
    <cfRule type="cellIs" dxfId="178" priority="22" operator="lessThan">
      <formula>6.5</formula>
    </cfRule>
    <cfRule type="cellIs" dxfId="177" priority="23" operator="greaterThan">
      <formula>7.5</formula>
    </cfRule>
  </conditionalFormatting>
  <conditionalFormatting sqref="G43">
    <cfRule type="cellIs" dxfId="176" priority="1" operator="lessThan">
      <formula>6.5</formula>
    </cfRule>
    <cfRule type="cellIs" dxfId="175" priority="2" operator="greaterThan">
      <formula>7.5</formula>
    </cfRule>
  </conditionalFormatting>
  <conditionalFormatting sqref="J25">
    <cfRule type="cellIs" dxfId="174" priority="38" operator="lessThan">
      <formula>1</formula>
    </cfRule>
    <cfRule type="cellIs" dxfId="173" priority="39" operator="greaterThan">
      <formula>1.2</formula>
    </cfRule>
  </conditionalFormatting>
  <conditionalFormatting sqref="J27">
    <cfRule type="cellIs" dxfId="172" priority="37" operator="lessThan">
      <formula>140</formula>
    </cfRule>
  </conditionalFormatting>
  <conditionalFormatting sqref="J29">
    <cfRule type="cellIs" dxfId="171" priority="35" operator="lessThan">
      <formula>1.05</formula>
    </cfRule>
    <cfRule type="cellIs" dxfId="170" priority="36" operator="greaterThan">
      <formula>1.4</formula>
    </cfRule>
  </conditionalFormatting>
  <conditionalFormatting sqref="J31">
    <cfRule type="cellIs" dxfId="169" priority="33" operator="lessThan">
      <formula>0.7</formula>
    </cfRule>
    <cfRule type="cellIs" dxfId="168" priority="34" operator="greaterThan">
      <formula>1</formula>
    </cfRule>
  </conditionalFormatting>
  <conditionalFormatting sqref="J33">
    <cfRule type="cellIs" dxfId="167" priority="31" operator="lessThan">
      <formula>15</formula>
    </cfRule>
    <cfRule type="cellIs" dxfId="166" priority="32" operator="greaterThan">
      <formula>19</formula>
    </cfRule>
  </conditionalFormatting>
  <conditionalFormatting sqref="J35">
    <cfRule type="cellIs" dxfId="165" priority="29" operator="lessThan">
      <formula>6</formula>
    </cfRule>
    <cfRule type="cellIs" dxfId="164" priority="30" operator="greaterThan">
      <formula>7.5</formula>
    </cfRule>
  </conditionalFormatting>
  <conditionalFormatting sqref="J37">
    <cfRule type="cellIs" dxfId="163" priority="27" operator="lessThan">
      <formula>1.1</formula>
    </cfRule>
    <cfRule type="cellIs" dxfId="162" priority="28" operator="greaterThan">
      <formula>1.5</formula>
    </cfRule>
  </conditionalFormatting>
  <conditionalFormatting sqref="J39">
    <cfRule type="cellIs" dxfId="161" priority="26" operator="greaterThan">
      <formula>0.72</formula>
    </cfRule>
  </conditionalFormatting>
  <conditionalFormatting sqref="P44">
    <cfRule type="cellIs" dxfId="160" priority="5" operator="lessThan">
      <formula>0.82</formula>
    </cfRule>
    <cfRule type="cellIs" dxfId="159" priority="6" operator="greaterThan">
      <formula>0.88</formula>
    </cfRule>
  </conditionalFormatting>
  <conditionalFormatting sqref="S25">
    <cfRule type="cellIs" dxfId="158" priority="20" operator="lessThan">
      <formula>0.9</formula>
    </cfRule>
    <cfRule type="cellIs" dxfId="157" priority="21" operator="greaterThan">
      <formula>1.2</formula>
    </cfRule>
  </conditionalFormatting>
  <conditionalFormatting sqref="S27">
    <cfRule type="cellIs" dxfId="156" priority="18" operator="lessThan">
      <formula>139</formula>
    </cfRule>
    <cfRule type="cellIs" dxfId="155" priority="19" operator="greaterThan">
      <formula>160</formula>
    </cfRule>
  </conditionalFormatting>
  <conditionalFormatting sqref="S29">
    <cfRule type="cellIs" dxfId="154" priority="16" operator="lessThan">
      <formula>1.05</formula>
    </cfRule>
    <cfRule type="cellIs" dxfId="153" priority="17" operator="greaterThan">
      <formula>1.4</formula>
    </cfRule>
  </conditionalFormatting>
  <conditionalFormatting sqref="S31">
    <cfRule type="cellIs" dxfId="152" priority="14" operator="lessThan">
      <formula>0.71</formula>
    </cfRule>
    <cfRule type="cellIs" dxfId="151" priority="15" operator="greaterThan">
      <formula>0.9</formula>
    </cfRule>
  </conditionalFormatting>
  <conditionalFormatting sqref="S33">
    <cfRule type="cellIs" dxfId="150" priority="12" operator="lessThan">
      <formula>15</formula>
    </cfRule>
    <cfRule type="cellIs" dxfId="149" priority="13" operator="greaterThan">
      <formula>19</formula>
    </cfRule>
  </conditionalFormatting>
  <conditionalFormatting sqref="S35">
    <cfRule type="cellIs" dxfId="148" priority="10" operator="lessThan">
      <formula>6</formula>
    </cfRule>
    <cfRule type="cellIs" dxfId="147" priority="11" operator="greaterThan">
      <formula>7.5</formula>
    </cfRule>
  </conditionalFormatting>
  <conditionalFormatting sqref="S37">
    <cfRule type="cellIs" dxfId="146" priority="8" operator="lessThan">
      <formula>1.1</formula>
    </cfRule>
    <cfRule type="cellIs" dxfId="145" priority="9" operator="greaterThan">
      <formula>1.5</formula>
    </cfRule>
  </conditionalFormatting>
  <conditionalFormatting sqref="S39">
    <cfRule type="cellIs" dxfId="144" priority="7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6EF9-9F58-4828-8A03-60FCDED7A431}">
  <dimension ref="B3:J43"/>
  <sheetViews>
    <sheetView tabSelected="1" workbookViewId="0">
      <selection activeCell="G11" sqref="G11"/>
    </sheetView>
  </sheetViews>
  <sheetFormatPr defaultColWidth="9.26953125" defaultRowHeight="14" x14ac:dyDescent="0.3"/>
  <cols>
    <col min="1" max="1" width="9.26953125" style="108"/>
    <col min="2" max="2" width="9.26953125" style="47"/>
    <col min="3" max="3" width="12.7265625" style="109" customWidth="1"/>
    <col min="4" max="16384" width="9.26953125" style="108"/>
  </cols>
  <sheetData>
    <row r="3" spans="2:3" ht="30.5" customHeight="1" x14ac:dyDescent="0.3">
      <c r="C3" s="112" t="s">
        <v>57</v>
      </c>
    </row>
    <row r="6" spans="2:3" x14ac:dyDescent="0.3">
      <c r="B6" s="47" t="s">
        <v>58</v>
      </c>
      <c r="C6" s="110">
        <v>1385</v>
      </c>
    </row>
    <row r="7" spans="2:3" x14ac:dyDescent="0.3">
      <c r="B7" s="47" t="s">
        <v>59</v>
      </c>
      <c r="C7" s="111">
        <v>0.85513938772019837</v>
      </c>
    </row>
    <row r="8" spans="2:3" x14ac:dyDescent="0.3">
      <c r="B8" s="47" t="s">
        <v>60</v>
      </c>
      <c r="C8" s="110">
        <v>160.25</v>
      </c>
    </row>
    <row r="9" spans="2:3" x14ac:dyDescent="0.3">
      <c r="B9" s="47" t="s">
        <v>61</v>
      </c>
      <c r="C9" s="111">
        <v>0.73610599926389397</v>
      </c>
    </row>
    <row r="10" spans="2:3" x14ac:dyDescent="0.3">
      <c r="B10" s="47" t="s">
        <v>62</v>
      </c>
      <c r="C10" s="111">
        <v>0.78210000000000002</v>
      </c>
    </row>
    <row r="11" spans="2:3" x14ac:dyDescent="0.3">
      <c r="B11" s="47" t="s">
        <v>63</v>
      </c>
      <c r="C11" s="111">
        <v>16.128599999999999</v>
      </c>
    </row>
    <row r="12" spans="2:3" x14ac:dyDescent="0.3">
      <c r="B12" s="47" t="s">
        <v>64</v>
      </c>
      <c r="C12" s="111">
        <v>6.4485999999999999</v>
      </c>
    </row>
    <row r="13" spans="2:3" x14ac:dyDescent="0.3">
      <c r="B13" s="47" t="s">
        <v>65</v>
      </c>
      <c r="C13" s="111">
        <v>1.3902000000000001</v>
      </c>
    </row>
    <row r="14" spans="2:3" x14ac:dyDescent="0.3">
      <c r="B14" s="47" t="s">
        <v>66</v>
      </c>
      <c r="C14" s="111">
        <v>1.4013452914798206</v>
      </c>
    </row>
    <row r="15" spans="2:3" x14ac:dyDescent="0.3">
      <c r="B15" s="47" t="s">
        <v>67</v>
      </c>
      <c r="C15" s="111">
        <v>6.7015000000000002</v>
      </c>
    </row>
    <row r="16" spans="2:3" x14ac:dyDescent="0.3">
      <c r="B16" s="47" t="s">
        <v>68</v>
      </c>
      <c r="C16" s="111">
        <v>6.6983000000000006</v>
      </c>
    </row>
    <row r="17" spans="2:3" x14ac:dyDescent="0.3">
      <c r="B17" s="47" t="s">
        <v>69</v>
      </c>
      <c r="C17" s="111">
        <v>11.23</v>
      </c>
    </row>
    <row r="18" spans="2:3" x14ac:dyDescent="0.3">
      <c r="B18" s="47" t="s">
        <v>70</v>
      </c>
      <c r="C18" s="111">
        <v>46.709699999999998</v>
      </c>
    </row>
    <row r="19" spans="2:3" x14ac:dyDescent="0.3">
      <c r="B19" s="47" t="s">
        <v>71</v>
      </c>
      <c r="C19" s="111">
        <v>3.6760000000000002</v>
      </c>
    </row>
    <row r="20" spans="2:3" x14ac:dyDescent="0.3">
      <c r="B20" s="47" t="s">
        <v>72</v>
      </c>
      <c r="C20" s="111">
        <v>9.5456000000000003</v>
      </c>
    </row>
    <row r="21" spans="2:3" x14ac:dyDescent="0.3">
      <c r="B21" s="47" t="s">
        <v>73</v>
      </c>
      <c r="C21" s="110">
        <v>126.67000000000002</v>
      </c>
    </row>
    <row r="22" spans="2:3" x14ac:dyDescent="0.3">
      <c r="B22" s="47" t="s">
        <v>74</v>
      </c>
      <c r="C22" s="110">
        <v>574.23220000000003</v>
      </c>
    </row>
    <row r="23" spans="2:3" x14ac:dyDescent="0.3">
      <c r="B23" s="47" t="s">
        <v>75</v>
      </c>
      <c r="C23" s="110">
        <v>93.232500000000002</v>
      </c>
    </row>
    <row r="24" spans="2:3" x14ac:dyDescent="0.3">
      <c r="B24" s="47" t="s">
        <v>76</v>
      </c>
      <c r="C24" s="110">
        <v>103.4427</v>
      </c>
    </row>
    <row r="25" spans="2:3" x14ac:dyDescent="0.3">
      <c r="B25" s="47" t="s">
        <v>77</v>
      </c>
      <c r="C25" s="111">
        <v>3.5979999999999999</v>
      </c>
    </row>
    <row r="26" spans="2:3" x14ac:dyDescent="0.3">
      <c r="B26" s="47" t="s">
        <v>78</v>
      </c>
      <c r="C26" s="111">
        <v>1.2619</v>
      </c>
    </row>
    <row r="27" spans="2:3" x14ac:dyDescent="0.3">
      <c r="B27" s="47" t="s">
        <v>79</v>
      </c>
      <c r="C27" s="110">
        <v>3645.63</v>
      </c>
    </row>
    <row r="28" spans="2:3" x14ac:dyDescent="0.3">
      <c r="B28" s="47" t="s">
        <v>80</v>
      </c>
      <c r="C28" s="110">
        <v>331</v>
      </c>
    </row>
    <row r="29" spans="2:3" x14ac:dyDescent="0.3">
      <c r="B29" s="47" t="s">
        <v>81</v>
      </c>
      <c r="C29" s="111">
        <v>2.9472999999999998</v>
      </c>
    </row>
    <row r="30" spans="2:3" x14ac:dyDescent="0.3">
      <c r="B30" s="47" t="s">
        <v>82</v>
      </c>
      <c r="C30" s="110">
        <v>2576.81</v>
      </c>
    </row>
    <row r="31" spans="2:3" x14ac:dyDescent="0.3">
      <c r="B31" s="47" t="s">
        <v>83</v>
      </c>
      <c r="C31" s="111">
        <v>14.0998</v>
      </c>
    </row>
    <row r="32" spans="2:3" x14ac:dyDescent="0.3">
      <c r="B32" s="47" t="s">
        <v>84</v>
      </c>
      <c r="C32" s="111">
        <v>6.6458000000000004</v>
      </c>
    </row>
    <row r="33" spans="2:3" x14ac:dyDescent="0.3">
      <c r="B33" s="47" t="s">
        <v>85</v>
      </c>
      <c r="C33" s="111">
        <v>46.53</v>
      </c>
    </row>
    <row r="34" spans="2:3" x14ac:dyDescent="0.3">
      <c r="B34" s="47" t="s">
        <v>86</v>
      </c>
      <c r="C34" s="110">
        <v>563.73220000000003</v>
      </c>
    </row>
    <row r="35" spans="2:3" x14ac:dyDescent="0.3">
      <c r="B35" s="47" t="s">
        <v>87</v>
      </c>
      <c r="C35" s="111">
        <v>4.5048000000000004</v>
      </c>
    </row>
    <row r="36" spans="2:3" x14ac:dyDescent="0.3">
      <c r="B36" s="47" t="s">
        <v>88</v>
      </c>
      <c r="C36" s="110">
        <v>23790</v>
      </c>
    </row>
    <row r="37" spans="2:3" x14ac:dyDescent="0.3">
      <c r="B37" s="47" t="s">
        <v>89</v>
      </c>
      <c r="C37" s="110">
        <v>43.1751</v>
      </c>
    </row>
    <row r="38" spans="2:3" x14ac:dyDescent="0.3">
      <c r="B38" s="47" t="s">
        <v>90</v>
      </c>
      <c r="C38" s="111">
        <v>2.625</v>
      </c>
    </row>
    <row r="39" spans="2:3" x14ac:dyDescent="0.3">
      <c r="B39" s="47" t="s">
        <v>91</v>
      </c>
      <c r="C39" s="110">
        <v>3188.47</v>
      </c>
    </row>
    <row r="40" spans="2:3" x14ac:dyDescent="0.3">
      <c r="B40" s="47" t="s">
        <v>92</v>
      </c>
      <c r="C40" s="110">
        <v>60.002000000000002</v>
      </c>
    </row>
    <row r="41" spans="2:3" x14ac:dyDescent="0.3">
      <c r="B41" s="47" t="s">
        <v>93</v>
      </c>
      <c r="C41" s="110">
        <v>25896</v>
      </c>
    </row>
    <row r="42" spans="2:3" x14ac:dyDescent="0.3">
      <c r="B42" s="47" t="s">
        <v>94</v>
      </c>
      <c r="C42" s="111">
        <v>7.7395000000000005</v>
      </c>
    </row>
    <row r="43" spans="2:3" x14ac:dyDescent="0.3">
      <c r="B43" s="47" t="s">
        <v>95</v>
      </c>
      <c r="C43" s="111">
        <v>3.6795999999999998</v>
      </c>
    </row>
  </sheetData>
  <conditionalFormatting sqref="C6">
    <cfRule type="cellIs" dxfId="143" priority="1" operator="greaterThan">
      <formula>1500</formula>
    </cfRule>
  </conditionalFormatting>
  <conditionalFormatting sqref="C7">
    <cfRule type="cellIs" dxfId="142" priority="71" operator="lessThan">
      <formula>0.8</formula>
    </cfRule>
    <cfRule type="cellIs" dxfId="141" priority="72" operator="greaterThan">
      <formula>0.88</formula>
    </cfRule>
  </conditionalFormatting>
  <conditionalFormatting sqref="C8">
    <cfRule type="cellIs" dxfId="140" priority="69" operator="lessThan">
      <formula>140</formula>
    </cfRule>
    <cfRule type="cellIs" dxfId="139" priority="70" operator="greaterThan">
      <formula>161</formula>
    </cfRule>
  </conditionalFormatting>
  <conditionalFormatting sqref="C9">
    <cfRule type="cellIs" dxfId="138" priority="68" operator="greaterThan">
      <formula>0.84</formula>
    </cfRule>
  </conditionalFormatting>
  <conditionalFormatting sqref="C9:C10">
    <cfRule type="cellIs" dxfId="137" priority="66" operator="lessThan">
      <formula>0.7</formula>
    </cfRule>
  </conditionalFormatting>
  <conditionalFormatting sqref="C10">
    <cfRule type="cellIs" dxfId="136" priority="67" operator="greaterThan">
      <formula>0.85</formula>
    </cfRule>
  </conditionalFormatting>
  <conditionalFormatting sqref="C11">
    <cfRule type="cellIs" dxfId="135" priority="64" operator="lessThan">
      <formula>15.5</formula>
    </cfRule>
    <cfRule type="cellIs" dxfId="134" priority="65" operator="greaterThan">
      <formula>20</formula>
    </cfRule>
  </conditionalFormatting>
  <conditionalFormatting sqref="C12">
    <cfRule type="cellIs" dxfId="133" priority="62" operator="lessThan">
      <formula>6.1</formula>
    </cfRule>
    <cfRule type="cellIs" dxfId="132" priority="63" operator="greaterThan">
      <formula>8</formula>
    </cfRule>
  </conditionalFormatting>
  <conditionalFormatting sqref="C13">
    <cfRule type="cellIs" dxfId="131" priority="60" operator="lessThan">
      <formula>1.33</formula>
    </cfRule>
    <cfRule type="cellIs" dxfId="130" priority="61" operator="greaterThan">
      <formula>1.445</formula>
    </cfRule>
  </conditionalFormatting>
  <conditionalFormatting sqref="C14">
    <cfRule type="cellIs" dxfId="129" priority="58" operator="lessThan">
      <formula>1.35</formula>
    </cfRule>
    <cfRule type="cellIs" dxfId="128" priority="59" operator="greaterThan">
      <formula>1.55</formula>
    </cfRule>
  </conditionalFormatting>
  <conditionalFormatting sqref="C15:C16">
    <cfRule type="cellIs" dxfId="127" priority="56" operator="lessThan">
      <formula>6.5</formula>
    </cfRule>
    <cfRule type="cellIs" dxfId="126" priority="57" operator="greaterThan">
      <formula>7.2</formula>
    </cfRule>
  </conditionalFormatting>
  <conditionalFormatting sqref="C17">
    <cfRule type="cellIs" dxfId="125" priority="54" operator="lessThan">
      <formula>10</formula>
    </cfRule>
    <cfRule type="cellIs" dxfId="124" priority="55" operator="greaterThan">
      <formula>13.5</formula>
    </cfRule>
  </conditionalFormatting>
  <conditionalFormatting sqref="C18">
    <cfRule type="cellIs" dxfId="123" priority="52" operator="lessThan">
      <formula>35</formula>
    </cfRule>
    <cfRule type="cellIs" dxfId="122" priority="53" operator="greaterThan">
      <formula>50</formula>
    </cfRule>
  </conditionalFormatting>
  <conditionalFormatting sqref="C19">
    <cfRule type="cellIs" dxfId="121" priority="50" operator="lessThan">
      <formula>3.4</formula>
    </cfRule>
    <cfRule type="cellIs" dxfId="120" priority="51" operator="greaterThan">
      <formula>4</formula>
    </cfRule>
  </conditionalFormatting>
  <conditionalFormatting sqref="C20">
    <cfRule type="cellIs" dxfId="119" priority="48" operator="lessThan">
      <formula>8.5</formula>
    </cfRule>
    <cfRule type="cellIs" dxfId="118" priority="49" operator="greaterThan">
      <formula>11</formula>
    </cfRule>
  </conditionalFormatting>
  <conditionalFormatting sqref="C21">
    <cfRule type="cellIs" dxfId="117" priority="46" operator="lessThan">
      <formula>125</formula>
    </cfRule>
    <cfRule type="cellIs" dxfId="116" priority="47" operator="greaterThan">
      <formula>162</formula>
    </cfRule>
  </conditionalFormatting>
  <conditionalFormatting sqref="C22">
    <cfRule type="cellIs" dxfId="115" priority="44" operator="lessThan">
      <formula>545</formula>
    </cfRule>
    <cfRule type="cellIs" dxfId="114" priority="45" operator="greaterThan">
      <formula>600</formula>
    </cfRule>
  </conditionalFormatting>
  <conditionalFormatting sqref="C23">
    <cfRule type="cellIs" dxfId="113" priority="42" operator="lessThan">
      <formula>82</formula>
    </cfRule>
    <cfRule type="cellIs" dxfId="112" priority="43" operator="greaterThan">
      <formula>96</formula>
    </cfRule>
  </conditionalFormatting>
  <conditionalFormatting sqref="C24">
    <cfRule type="cellIs" dxfId="111" priority="40" operator="lessThan">
      <formula>95</formula>
    </cfRule>
    <cfRule type="cellIs" dxfId="110" priority="41" operator="greaterThan">
      <formula>110</formula>
    </cfRule>
  </conditionalFormatting>
  <conditionalFormatting sqref="C25">
    <cfRule type="cellIs" dxfId="109" priority="38" operator="lessThan">
      <formula>3.1</formula>
    </cfRule>
    <cfRule type="cellIs" dxfId="108" priority="39" operator="greaterThan">
      <formula>4</formula>
    </cfRule>
  </conditionalFormatting>
  <conditionalFormatting sqref="C26">
    <cfRule type="cellIs" dxfId="107" priority="36" operator="lessThan">
      <formula>1.1</formula>
    </cfRule>
    <cfRule type="cellIs" dxfId="106" priority="37" operator="greaterThan">
      <formula>1.5</formula>
    </cfRule>
  </conditionalFormatting>
  <conditionalFormatting sqref="C27">
    <cfRule type="cellIs" dxfId="105" priority="34" operator="lessThan">
      <formula>3400</formula>
    </cfRule>
    <cfRule type="cellIs" dxfId="104" priority="35" operator="greaterThan">
      <formula>39003</formula>
    </cfRule>
  </conditionalFormatting>
  <conditionalFormatting sqref="C28">
    <cfRule type="cellIs" dxfId="103" priority="32" operator="lessThan">
      <formula>295</formula>
    </cfRule>
    <cfRule type="cellIs" dxfId="102" priority="33" operator="greaterThan">
      <formula>340</formula>
    </cfRule>
  </conditionalFormatting>
  <conditionalFormatting sqref="C29">
    <cfRule type="cellIs" dxfId="101" priority="30" operator="lessThan">
      <formula>2.5</formula>
    </cfRule>
    <cfRule type="cellIs" dxfId="100" priority="31" operator="greaterThan">
      <formula>3.1</formula>
    </cfRule>
  </conditionalFormatting>
  <conditionalFormatting sqref="C30">
    <cfRule type="cellIs" dxfId="99" priority="28" operator="lessThan">
      <formula>2250</formula>
    </cfRule>
    <cfRule type="cellIs" dxfId="98" priority="29" operator="greaterThan">
      <formula>3450</formula>
    </cfRule>
  </conditionalFormatting>
  <conditionalFormatting sqref="C31">
    <cfRule type="cellIs" dxfId="97" priority="26" operator="lessThan">
      <formula>12.5</formula>
    </cfRule>
    <cfRule type="cellIs" dxfId="96" priority="27" operator="greaterThan">
      <formula>14.5</formula>
    </cfRule>
  </conditionalFormatting>
  <conditionalFormatting sqref="C32">
    <cfRule type="cellIs" dxfId="95" priority="24" operator="lessThan">
      <formula>6</formula>
    </cfRule>
    <cfRule type="cellIs" dxfId="94" priority="25" operator="greaterThan">
      <formula>7</formula>
    </cfRule>
  </conditionalFormatting>
  <conditionalFormatting sqref="C33">
    <cfRule type="cellIs" dxfId="93" priority="22" operator="lessThan">
      <formula>41</formula>
    </cfRule>
    <cfRule type="cellIs" dxfId="92" priority="23" operator="greaterThan">
      <formula>483</formula>
    </cfRule>
  </conditionalFormatting>
  <conditionalFormatting sqref="C34">
    <cfRule type="cellIs" dxfId="91" priority="20" operator="lessThan">
      <formula>535</formula>
    </cfRule>
    <cfRule type="cellIs" dxfId="90" priority="21" operator="greaterThan">
      <formula>590</formula>
    </cfRule>
  </conditionalFormatting>
  <conditionalFormatting sqref="C35">
    <cfRule type="cellIs" dxfId="89" priority="2" operator="lessThan">
      <formula>4</formula>
    </cfRule>
    <cfRule type="cellIs" dxfId="88" priority="3" operator="greaterThan">
      <formula>4.9</formula>
    </cfRule>
  </conditionalFormatting>
  <conditionalFormatting sqref="C36">
    <cfRule type="cellIs" dxfId="87" priority="18" operator="lessThan">
      <formula>18500</formula>
    </cfRule>
    <cfRule type="cellIs" dxfId="86" priority="19" operator="greaterThan">
      <formula>24000</formula>
    </cfRule>
  </conditionalFormatting>
  <conditionalFormatting sqref="C37">
    <cfRule type="cellIs" dxfId="85" priority="16" operator="lessThan">
      <formula>41</formula>
    </cfRule>
    <cfRule type="cellIs" dxfId="84" priority="17" operator="greaterThan">
      <formula>45</formula>
    </cfRule>
  </conditionalFormatting>
  <conditionalFormatting sqref="C38">
    <cfRule type="cellIs" dxfId="83" priority="14" operator="lessThan">
      <formula>2.2</formula>
    </cfRule>
    <cfRule type="cellIs" dxfId="82" priority="15" operator="greaterThan">
      <formula>2.95</formula>
    </cfRule>
  </conditionalFormatting>
  <conditionalFormatting sqref="C39">
    <cfRule type="cellIs" dxfId="81" priority="12" operator="lessThan">
      <formula>2800</formula>
    </cfRule>
    <cfRule type="cellIs" dxfId="80" priority="13" operator="greaterThan">
      <formula>3400</formula>
    </cfRule>
  </conditionalFormatting>
  <conditionalFormatting sqref="C40">
    <cfRule type="cellIs" dxfId="79" priority="10" operator="lessThan">
      <formula>52</formula>
    </cfRule>
    <cfRule type="cellIs" dxfId="78" priority="11" operator="greaterThan">
      <formula>63</formula>
    </cfRule>
  </conditionalFormatting>
  <conditionalFormatting sqref="C41">
    <cfRule type="cellIs" dxfId="77" priority="8" operator="lessThan">
      <formula>23000</formula>
    </cfRule>
    <cfRule type="cellIs" dxfId="76" priority="9" operator="greaterThan">
      <formula>27000</formula>
    </cfRule>
  </conditionalFormatting>
  <conditionalFormatting sqref="C42">
    <cfRule type="cellIs" dxfId="75" priority="6" operator="lessThan">
      <formula>7</formula>
    </cfRule>
    <cfRule type="cellIs" dxfId="74" priority="7" operator="greaterThan">
      <formula>8.2</formula>
    </cfRule>
  </conditionalFormatting>
  <conditionalFormatting sqref="C43">
    <cfRule type="cellIs" dxfId="73" priority="4" operator="lessThan">
      <formula>3</formula>
    </cfRule>
    <cfRule type="cellIs" dxfId="72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2026-07-08T08:09:52Z</dcterms:created>
  <dcterms:modified xsi:type="dcterms:W3CDTF">2026-07-08T09:43:09Z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2026-07-08T08:10:37Z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6ae68ae0-7f78-476c-8043-946c9e3da697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