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81CACA67-86BF-4032-A527-6E289839BACD}" xr6:coauthVersionLast="47" xr6:coauthVersionMax="47" xr10:uidLastSave="{00000000-0000-0000-0000-000000000000}"/>
  <bookViews>
    <workbookView xWindow="-110" yWindow="-110" windowWidth="19420" windowHeight="10300" xr2:uid="{20BFA0D8-B632-44B1-91BA-2AF310888D91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E146" i="2" s="1"/>
  <c r="C145" i="2"/>
  <c r="C144" i="2"/>
  <c r="C143" i="2"/>
  <c r="C142" i="2"/>
  <c r="C141" i="2"/>
  <c r="C140" i="2"/>
  <c r="E139" i="2"/>
  <c r="F139" i="2" s="1"/>
  <c r="C139" i="2"/>
  <c r="D139" i="2" s="1"/>
  <c r="C138" i="2"/>
  <c r="C137" i="2"/>
  <c r="C136" i="2"/>
  <c r="D136" i="2" s="1"/>
  <c r="E136" i="2" s="1"/>
  <c r="C135" i="2"/>
  <c r="C134" i="2"/>
  <c r="C133" i="2"/>
  <c r="C132" i="2"/>
  <c r="D132" i="2" s="1"/>
  <c r="E132" i="2" s="1"/>
  <c r="C131" i="2"/>
  <c r="D131" i="2" s="1"/>
  <c r="E131" i="2" s="1"/>
  <c r="C130" i="2"/>
  <c r="C129" i="2"/>
  <c r="C128" i="2"/>
  <c r="C127" i="2"/>
  <c r="C126" i="2"/>
  <c r="E125" i="2"/>
  <c r="H125" i="2" s="1"/>
  <c r="I125" i="2" s="1"/>
  <c r="C125" i="2"/>
  <c r="D125" i="2" s="1"/>
  <c r="C124" i="2"/>
  <c r="D124" i="2" s="1"/>
  <c r="E124" i="2" s="1"/>
  <c r="C123" i="2"/>
  <c r="D123" i="2" s="1"/>
  <c r="C122" i="2"/>
  <c r="D121" i="2"/>
  <c r="C121" i="2"/>
  <c r="C120" i="2"/>
  <c r="C119" i="2"/>
  <c r="C118" i="2"/>
  <c r="D118" i="2" s="1"/>
  <c r="E118" i="2" s="1"/>
  <c r="C117" i="2"/>
  <c r="D117" i="2" s="1"/>
  <c r="E117" i="2" s="1"/>
  <c r="D116" i="2"/>
  <c r="E116" i="2" s="1"/>
  <c r="C116" i="2"/>
  <c r="C115" i="2"/>
  <c r="C114" i="2"/>
  <c r="C113" i="2"/>
  <c r="C112" i="2"/>
  <c r="C111" i="2"/>
  <c r="D111" i="2" s="1"/>
  <c r="E111" i="2" s="1"/>
  <c r="C110" i="2"/>
  <c r="D110" i="2" s="1"/>
  <c r="E110" i="2" s="1"/>
  <c r="C109" i="2"/>
  <c r="C108" i="2"/>
  <c r="C107" i="2"/>
  <c r="C106" i="2"/>
  <c r="D106" i="2" s="1"/>
  <c r="E106" i="2" s="1"/>
  <c r="F106" i="2" s="1"/>
  <c r="C105" i="2"/>
  <c r="D105" i="2" s="1"/>
  <c r="E105" i="2" s="1"/>
  <c r="H104" i="2"/>
  <c r="I104" i="2" s="1"/>
  <c r="F104" i="2"/>
  <c r="E104" i="2"/>
  <c r="C104" i="2"/>
  <c r="D104" i="2" s="1"/>
  <c r="C103" i="2"/>
  <c r="C102" i="2"/>
  <c r="C101" i="2"/>
  <c r="C100" i="2"/>
  <c r="C99" i="2"/>
  <c r="D99" i="2" s="1"/>
  <c r="E99" i="2" s="1"/>
  <c r="F99" i="2" s="1"/>
  <c r="C98" i="2"/>
  <c r="D98" i="2" s="1"/>
  <c r="E98" i="2" s="1"/>
  <c r="E97" i="2"/>
  <c r="H97" i="2" s="1"/>
  <c r="I97" i="2" s="1"/>
  <c r="C97" i="2"/>
  <c r="D97" i="2" s="1"/>
  <c r="C96" i="2"/>
  <c r="D96" i="2" s="1"/>
  <c r="E96" i="2" s="1"/>
  <c r="C95" i="2"/>
  <c r="C94" i="2"/>
  <c r="C93" i="2"/>
  <c r="I92" i="2"/>
  <c r="H92" i="2"/>
  <c r="C92" i="2"/>
  <c r="D92" i="2" s="1"/>
  <c r="E92" i="2" s="1"/>
  <c r="F92" i="2" s="1"/>
  <c r="C91" i="2"/>
  <c r="E90" i="2"/>
  <c r="H90" i="2" s="1"/>
  <c r="I90" i="2" s="1"/>
  <c r="C90" i="2"/>
  <c r="D90" i="2" s="1"/>
  <c r="C89" i="2"/>
  <c r="D89" i="2" s="1"/>
  <c r="E89" i="2" s="1"/>
  <c r="C88" i="2"/>
  <c r="D88" i="2" s="1"/>
  <c r="C87" i="2"/>
  <c r="D86" i="2"/>
  <c r="C86" i="2"/>
  <c r="H85" i="2"/>
  <c r="I85" i="2" s="1"/>
  <c r="C85" i="2"/>
  <c r="D85" i="2" s="1"/>
  <c r="E85" i="2" s="1"/>
  <c r="F85" i="2" s="1"/>
  <c r="C84" i="2"/>
  <c r="C83" i="2"/>
  <c r="D83" i="2" s="1"/>
  <c r="E83" i="2" s="1"/>
  <c r="C82" i="2"/>
  <c r="D82" i="2" s="1"/>
  <c r="E82" i="2" s="1"/>
  <c r="E81" i="2"/>
  <c r="H81" i="2" s="1"/>
  <c r="I81" i="2" s="1"/>
  <c r="D81" i="2"/>
  <c r="C81" i="2"/>
  <c r="C80" i="2"/>
  <c r="D79" i="2"/>
  <c r="C79" i="2"/>
  <c r="H78" i="2"/>
  <c r="I78" i="2" s="1"/>
  <c r="C78" i="2"/>
  <c r="D78" i="2" s="1"/>
  <c r="E78" i="2" s="1"/>
  <c r="F78" i="2" s="1"/>
  <c r="C77" i="2"/>
  <c r="C76" i="2"/>
  <c r="D76" i="2" s="1"/>
  <c r="E76" i="2" s="1"/>
  <c r="C75" i="2"/>
  <c r="D75" i="2" s="1"/>
  <c r="E75" i="2" s="1"/>
  <c r="D74" i="2"/>
  <c r="C74" i="2"/>
  <c r="E74" i="2" s="1"/>
  <c r="C73" i="2"/>
  <c r="D72" i="2"/>
  <c r="C72" i="2"/>
  <c r="C71" i="2"/>
  <c r="D71" i="2" s="1"/>
  <c r="E71" i="2" s="1"/>
  <c r="F71" i="2" s="1"/>
  <c r="C70" i="2"/>
  <c r="H69" i="2"/>
  <c r="I69" i="2" s="1"/>
  <c r="F69" i="2"/>
  <c r="E69" i="2"/>
  <c r="C69" i="2"/>
  <c r="D69" i="2" s="1"/>
  <c r="C68" i="2"/>
  <c r="D68" i="2" s="1"/>
  <c r="E68" i="2" s="1"/>
  <c r="C67" i="2"/>
  <c r="C66" i="2"/>
  <c r="C65" i="2"/>
  <c r="C64" i="2"/>
  <c r="D64" i="2" s="1"/>
  <c r="E64" i="2" s="1"/>
  <c r="F64" i="2" s="1"/>
  <c r="C63" i="2"/>
  <c r="F62" i="2"/>
  <c r="E62" i="2"/>
  <c r="H62" i="2" s="1"/>
  <c r="I62" i="2" s="1"/>
  <c r="C62" i="2"/>
  <c r="D62" i="2" s="1"/>
  <c r="C61" i="2"/>
  <c r="D61" i="2" s="1"/>
  <c r="E61" i="2" s="1"/>
  <c r="C60" i="2"/>
  <c r="C59" i="2"/>
  <c r="C58" i="2"/>
  <c r="I57" i="2"/>
  <c r="H57" i="2"/>
  <c r="C57" i="2"/>
  <c r="D57" i="2" s="1"/>
  <c r="E57" i="2" s="1"/>
  <c r="F57" i="2" s="1"/>
  <c r="C56" i="2"/>
  <c r="E55" i="2"/>
  <c r="H55" i="2" s="1"/>
  <c r="I55" i="2" s="1"/>
  <c r="C55" i="2"/>
  <c r="D55" i="2" s="1"/>
  <c r="C54" i="2"/>
  <c r="D54" i="2" s="1"/>
  <c r="E54" i="2" s="1"/>
  <c r="C53" i="2"/>
  <c r="D53" i="2" s="1"/>
  <c r="C52" i="2"/>
  <c r="D51" i="2"/>
  <c r="C51" i="2"/>
  <c r="C50" i="2"/>
  <c r="D50" i="2" s="1"/>
  <c r="E50" i="2" s="1"/>
  <c r="F50" i="2" s="1"/>
  <c r="C49" i="2"/>
  <c r="C48" i="2"/>
  <c r="D48" i="2" s="1"/>
  <c r="E48" i="2" s="1"/>
  <c r="C47" i="2"/>
  <c r="F46" i="2"/>
  <c r="E46" i="2"/>
  <c r="H46" i="2" s="1"/>
  <c r="I46" i="2" s="1"/>
  <c r="D46" i="2"/>
  <c r="C46" i="2"/>
  <c r="C45" i="2"/>
  <c r="C44" i="2"/>
  <c r="H43" i="2"/>
  <c r="I43" i="2" s="1"/>
  <c r="C43" i="2"/>
  <c r="D43" i="2" s="1"/>
  <c r="E43" i="2" s="1"/>
  <c r="F43" i="2" s="1"/>
  <c r="C42" i="2"/>
  <c r="E41" i="2"/>
  <c r="F41" i="2" s="1"/>
  <c r="C41" i="2"/>
  <c r="D41" i="2" s="1"/>
  <c r="C40" i="2"/>
  <c r="D40" i="2" s="1"/>
  <c r="E40" i="2" s="1"/>
  <c r="C39" i="2"/>
  <c r="D39" i="2" s="1"/>
  <c r="E39" i="2" s="1"/>
  <c r="C38" i="2"/>
  <c r="D37" i="2"/>
  <c r="C37" i="2"/>
  <c r="C36" i="2"/>
  <c r="D36" i="2" s="1"/>
  <c r="E36" i="2" s="1"/>
  <c r="F36" i="2" s="1"/>
  <c r="C35" i="2"/>
  <c r="C34" i="2"/>
  <c r="D34" i="2" s="1"/>
  <c r="E34" i="2" s="1"/>
  <c r="C33" i="2"/>
  <c r="C32" i="2"/>
  <c r="C31" i="2"/>
  <c r="C30" i="2"/>
  <c r="H29" i="2"/>
  <c r="I29" i="2" s="1"/>
  <c r="C29" i="2"/>
  <c r="D29" i="2" s="1"/>
  <c r="E29" i="2" s="1"/>
  <c r="F29" i="2" s="1"/>
  <c r="C28" i="2"/>
  <c r="H27" i="2"/>
  <c r="I27" i="2" s="1"/>
  <c r="E27" i="2"/>
  <c r="F27" i="2" s="1"/>
  <c r="C27" i="2"/>
  <c r="D27" i="2" s="1"/>
  <c r="C26" i="2"/>
  <c r="C25" i="2"/>
  <c r="C24" i="2"/>
  <c r="D23" i="2"/>
  <c r="C23" i="2"/>
  <c r="C22" i="2"/>
  <c r="D22" i="2" s="1"/>
  <c r="E22" i="2" s="1"/>
  <c r="F22" i="2" s="1"/>
  <c r="C21" i="2"/>
  <c r="C20" i="2"/>
  <c r="D20" i="2" s="1"/>
  <c r="E20" i="2" s="1"/>
  <c r="C19" i="2"/>
  <c r="D18" i="2"/>
  <c r="E18" i="2" s="1"/>
  <c r="C18" i="2"/>
  <c r="C17" i="2"/>
  <c r="C16" i="2"/>
  <c r="H15" i="2"/>
  <c r="I15" i="2" s="1"/>
  <c r="C15" i="2"/>
  <c r="D15" i="2" s="1"/>
  <c r="E15" i="2" s="1"/>
  <c r="F15" i="2" s="1"/>
  <c r="C14" i="2"/>
  <c r="C13" i="2"/>
  <c r="D13" i="2" s="1"/>
  <c r="E13" i="2" s="1"/>
  <c r="C12" i="2"/>
  <c r="C11" i="2"/>
  <c r="C10" i="2"/>
  <c r="C9" i="2"/>
  <c r="C8" i="2"/>
  <c r="D8" i="2" s="1"/>
  <c r="E8" i="2" s="1"/>
  <c r="H7" i="2"/>
  <c r="I7" i="2" s="1"/>
  <c r="E7" i="2"/>
  <c r="F7" i="2" s="1"/>
  <c r="C7" i="2"/>
  <c r="D7" i="2" s="1"/>
  <c r="C6" i="2"/>
  <c r="D6" i="2" s="1"/>
  <c r="C5" i="2"/>
  <c r="D5" i="2" s="1"/>
  <c r="D4" i="2"/>
  <c r="E4" i="2" s="1"/>
  <c r="C4" i="2"/>
  <c r="C3" i="2"/>
  <c r="C2" i="2"/>
  <c r="L1" i="2"/>
  <c r="K56" i="1"/>
  <c r="G43" i="1"/>
  <c r="J43" i="1" s="1"/>
  <c r="G41" i="1"/>
  <c r="P41" i="1" s="1"/>
  <c r="P39" i="1"/>
  <c r="T39" i="1" s="1"/>
  <c r="K39" i="1"/>
  <c r="J39" i="1"/>
  <c r="H39" i="1"/>
  <c r="G39" i="1"/>
  <c r="G37" i="1"/>
  <c r="P37" i="1" s="1"/>
  <c r="G35" i="1"/>
  <c r="P35" i="1" s="1"/>
  <c r="X34" i="1"/>
  <c r="G33" i="1"/>
  <c r="P33" i="1" s="1"/>
  <c r="X32" i="1"/>
  <c r="G31" i="1"/>
  <c r="P31" i="1" s="1"/>
  <c r="X30" i="1"/>
  <c r="G29" i="1"/>
  <c r="P29" i="1" s="1"/>
  <c r="X28" i="1"/>
  <c r="G27" i="1"/>
  <c r="P27" i="1" s="1"/>
  <c r="X26" i="1"/>
  <c r="G25" i="1"/>
  <c r="P25" i="1" s="1"/>
  <c r="C23" i="1"/>
  <c r="C43" i="1" s="1"/>
  <c r="B23" i="1"/>
  <c r="B39" i="1" s="1"/>
  <c r="B16" i="1"/>
  <c r="H74" i="2" l="1"/>
  <c r="I74" i="2" s="1"/>
  <c r="F74" i="2"/>
  <c r="H34" i="2"/>
  <c r="I34" i="2" s="1"/>
  <c r="F34" i="2"/>
  <c r="F13" i="2"/>
  <c r="H13" i="2"/>
  <c r="I13" i="2" s="1"/>
  <c r="H76" i="2"/>
  <c r="I76" i="2" s="1"/>
  <c r="F76" i="2"/>
  <c r="E95" i="2"/>
  <c r="H118" i="2"/>
  <c r="I118" i="2" s="1"/>
  <c r="F118" i="2"/>
  <c r="H4" i="2"/>
  <c r="I4" i="2" s="1"/>
  <c r="F4" i="2"/>
  <c r="E32" i="2"/>
  <c r="H132" i="2"/>
  <c r="I132" i="2" s="1"/>
  <c r="F132" i="2"/>
  <c r="H83" i="2"/>
  <c r="I83" i="2" s="1"/>
  <c r="F83" i="2"/>
  <c r="H116" i="2"/>
  <c r="I116" i="2" s="1"/>
  <c r="F116" i="2"/>
  <c r="H39" i="2"/>
  <c r="I39" i="2" s="1"/>
  <c r="F39" i="2"/>
  <c r="H48" i="2"/>
  <c r="I48" i="2" s="1"/>
  <c r="F48" i="2"/>
  <c r="H146" i="2"/>
  <c r="I146" i="2" s="1"/>
  <c r="F146" i="2"/>
  <c r="E102" i="2"/>
  <c r="H18" i="2"/>
  <c r="I18" i="2" s="1"/>
  <c r="F18" i="2"/>
  <c r="E60" i="2"/>
  <c r="F111" i="2"/>
  <c r="H111" i="2"/>
  <c r="I111" i="2" s="1"/>
  <c r="F8" i="2"/>
  <c r="H8" i="2"/>
  <c r="I8" i="2" s="1"/>
  <c r="H20" i="2"/>
  <c r="I20" i="2" s="1"/>
  <c r="F20" i="2"/>
  <c r="H110" i="2"/>
  <c r="I110" i="2" s="1"/>
  <c r="F110" i="2"/>
  <c r="H64" i="2"/>
  <c r="I64" i="2" s="1"/>
  <c r="H82" i="2"/>
  <c r="I82" i="2" s="1"/>
  <c r="F82" i="2"/>
  <c r="H139" i="2"/>
  <c r="I139" i="2" s="1"/>
  <c r="D25" i="2"/>
  <c r="E25" i="2" s="1"/>
  <c r="E100" i="2"/>
  <c r="E123" i="2"/>
  <c r="D60" i="2"/>
  <c r="D65" i="2"/>
  <c r="E65" i="2" s="1"/>
  <c r="E5" i="2"/>
  <c r="D9" i="2"/>
  <c r="E9" i="2" s="1"/>
  <c r="E37" i="2"/>
  <c r="E66" i="2"/>
  <c r="H89" i="2"/>
  <c r="I89" i="2" s="1"/>
  <c r="F89" i="2"/>
  <c r="D95" i="2"/>
  <c r="D100" i="2"/>
  <c r="H106" i="2"/>
  <c r="I106" i="2" s="1"/>
  <c r="H41" i="2"/>
  <c r="I41" i="2" s="1"/>
  <c r="E53" i="2"/>
  <c r="H99" i="2"/>
  <c r="I99" i="2" s="1"/>
  <c r="E134" i="2"/>
  <c r="H36" i="2"/>
  <c r="I36" i="2" s="1"/>
  <c r="H54" i="2"/>
  <c r="I54" i="2" s="1"/>
  <c r="F54" i="2"/>
  <c r="D32" i="2"/>
  <c r="E72" i="2"/>
  <c r="H124" i="2"/>
  <c r="I124" i="2" s="1"/>
  <c r="F124" i="2"/>
  <c r="D130" i="2"/>
  <c r="E130" i="2" s="1"/>
  <c r="D135" i="2"/>
  <c r="E135" i="2" s="1"/>
  <c r="D12" i="2"/>
  <c r="E12" i="2" s="1"/>
  <c r="H98" i="2"/>
  <c r="I98" i="2" s="1"/>
  <c r="F98" i="2"/>
  <c r="E88" i="2"/>
  <c r="H105" i="2"/>
  <c r="I105" i="2" s="1"/>
  <c r="F105" i="2"/>
  <c r="H71" i="2"/>
  <c r="I71" i="2" s="1"/>
  <c r="E6" i="2"/>
  <c r="E38" i="2"/>
  <c r="F55" i="2"/>
  <c r="H61" i="2"/>
  <c r="I61" i="2" s="1"/>
  <c r="F61" i="2"/>
  <c r="D67" i="2"/>
  <c r="E67" i="2" s="1"/>
  <c r="E107" i="2"/>
  <c r="H136" i="2"/>
  <c r="I136" i="2" s="1"/>
  <c r="F136" i="2"/>
  <c r="E133" i="2"/>
  <c r="H117" i="2"/>
  <c r="I117" i="2" s="1"/>
  <c r="F117" i="2"/>
  <c r="D2" i="2"/>
  <c r="E2" i="2" s="1"/>
  <c r="E44" i="2"/>
  <c r="E73" i="2"/>
  <c r="E84" i="2"/>
  <c r="F90" i="2"/>
  <c r="H96" i="2"/>
  <c r="I96" i="2" s="1"/>
  <c r="F96" i="2"/>
  <c r="D102" i="2"/>
  <c r="D107" i="2"/>
  <c r="E59" i="2"/>
  <c r="D93" i="2"/>
  <c r="E93" i="2" s="1"/>
  <c r="E19" i="2"/>
  <c r="D128" i="2"/>
  <c r="E128" i="2" s="1"/>
  <c r="D10" i="2"/>
  <c r="E10" i="2" s="1"/>
  <c r="E21" i="2"/>
  <c r="E33" i="2"/>
  <c r="D44" i="2"/>
  <c r="H50" i="2"/>
  <c r="I50" i="2" s="1"/>
  <c r="E79" i="2"/>
  <c r="F125" i="2"/>
  <c r="H131" i="2"/>
  <c r="I131" i="2" s="1"/>
  <c r="F131" i="2"/>
  <c r="D137" i="2"/>
  <c r="E137" i="2" s="1"/>
  <c r="D142" i="2"/>
  <c r="E142" i="2" s="1"/>
  <c r="E30" i="2"/>
  <c r="E16" i="2"/>
  <c r="E45" i="2"/>
  <c r="H68" i="2"/>
  <c r="I68" i="2" s="1"/>
  <c r="F68" i="2"/>
  <c r="E143" i="2"/>
  <c r="F81" i="2"/>
  <c r="D3" i="2"/>
  <c r="E3" i="2" s="1"/>
  <c r="D11" i="2"/>
  <c r="E11" i="2" s="1"/>
  <c r="D16" i="2"/>
  <c r="H22" i="2"/>
  <c r="I22" i="2" s="1"/>
  <c r="E51" i="2"/>
  <c r="E80" i="2"/>
  <c r="F97" i="2"/>
  <c r="D109" i="2"/>
  <c r="E109" i="2" s="1"/>
  <c r="D114" i="2"/>
  <c r="E114" i="2" s="1"/>
  <c r="D58" i="2"/>
  <c r="E58" i="2" s="1"/>
  <c r="D30" i="2"/>
  <c r="E28" i="2"/>
  <c r="H40" i="2"/>
  <c r="I40" i="2" s="1"/>
  <c r="F40" i="2"/>
  <c r="E86" i="2"/>
  <c r="E126" i="2"/>
  <c r="D144" i="2"/>
  <c r="E144" i="2" s="1"/>
  <c r="D149" i="2"/>
  <c r="E149" i="2" s="1"/>
  <c r="E23" i="2"/>
  <c r="E52" i="2"/>
  <c r="H75" i="2"/>
  <c r="I75" i="2" s="1"/>
  <c r="F75" i="2"/>
  <c r="E121" i="2"/>
  <c r="E127" i="2"/>
  <c r="E150" i="2"/>
  <c r="D14" i="2"/>
  <c r="E14" i="2" s="1"/>
  <c r="D21" i="2"/>
  <c r="D28" i="2"/>
  <c r="D35" i="2"/>
  <c r="E35" i="2" s="1"/>
  <c r="D42" i="2"/>
  <c r="E42" i="2" s="1"/>
  <c r="D49" i="2"/>
  <c r="E49" i="2" s="1"/>
  <c r="D56" i="2"/>
  <c r="E56" i="2" s="1"/>
  <c r="D63" i="2"/>
  <c r="E63" i="2" s="1"/>
  <c r="D70" i="2"/>
  <c r="E70" i="2" s="1"/>
  <c r="D77" i="2"/>
  <c r="E77" i="2" s="1"/>
  <c r="D84" i="2"/>
  <c r="D91" i="2"/>
  <c r="E91" i="2" s="1"/>
  <c r="D112" i="2"/>
  <c r="E112" i="2" s="1"/>
  <c r="D119" i="2"/>
  <c r="E119" i="2" s="1"/>
  <c r="D126" i="2"/>
  <c r="D133" i="2"/>
  <c r="D140" i="2"/>
  <c r="E140" i="2" s="1"/>
  <c r="D147" i="2"/>
  <c r="E147" i="2" s="1"/>
  <c r="D19" i="2"/>
  <c r="D26" i="2"/>
  <c r="E26" i="2" s="1"/>
  <c r="D33" i="2"/>
  <c r="D47" i="2"/>
  <c r="E47" i="2" s="1"/>
  <c r="D103" i="2"/>
  <c r="E103" i="2" s="1"/>
  <c r="D138" i="2"/>
  <c r="E138" i="2" s="1"/>
  <c r="D145" i="2"/>
  <c r="E145" i="2" s="1"/>
  <c r="D17" i="2"/>
  <c r="E17" i="2" s="1"/>
  <c r="D24" i="2"/>
  <c r="E24" i="2" s="1"/>
  <c r="D31" i="2"/>
  <c r="E31" i="2" s="1"/>
  <c r="D38" i="2"/>
  <c r="D45" i="2"/>
  <c r="D52" i="2"/>
  <c r="D59" i="2"/>
  <c r="D66" i="2"/>
  <c r="D73" i="2"/>
  <c r="D80" i="2"/>
  <c r="D87" i="2"/>
  <c r="E87" i="2" s="1"/>
  <c r="D94" i="2"/>
  <c r="E94" i="2" s="1"/>
  <c r="D101" i="2"/>
  <c r="E101" i="2" s="1"/>
  <c r="D108" i="2"/>
  <c r="E108" i="2" s="1"/>
  <c r="D115" i="2"/>
  <c r="E115" i="2" s="1"/>
  <c r="D122" i="2"/>
  <c r="E122" i="2" s="1"/>
  <c r="D129" i="2"/>
  <c r="E129" i="2" s="1"/>
  <c r="D143" i="2"/>
  <c r="D150" i="2"/>
  <c r="D113" i="2"/>
  <c r="E113" i="2" s="1"/>
  <c r="D120" i="2"/>
  <c r="E120" i="2" s="1"/>
  <c r="D127" i="2"/>
  <c r="D134" i="2"/>
  <c r="D141" i="2"/>
  <c r="E141" i="2" s="1"/>
  <c r="D148" i="2"/>
  <c r="E148" i="2" s="1"/>
  <c r="T31" i="1"/>
  <c r="S31" i="1"/>
  <c r="Q31" i="1"/>
  <c r="S35" i="1"/>
  <c r="Q35" i="1"/>
  <c r="T35" i="1"/>
  <c r="S37" i="1"/>
  <c r="T37" i="1"/>
  <c r="Q37" i="1"/>
  <c r="S27" i="1"/>
  <c r="Q27" i="1"/>
  <c r="T27" i="1" s="1"/>
  <c r="T41" i="1"/>
  <c r="Q41" i="1"/>
  <c r="S41" i="1"/>
  <c r="S25" i="1"/>
  <c r="Q25" i="1"/>
  <c r="T25" i="1"/>
  <c r="S29" i="1"/>
  <c r="Q29" i="1"/>
  <c r="T29" i="1"/>
  <c r="S33" i="1"/>
  <c r="Q33" i="1"/>
  <c r="T33" i="1" s="1"/>
  <c r="K43" i="1"/>
  <c r="B43" i="1" s="1"/>
  <c r="P43" i="1"/>
  <c r="B37" i="1"/>
  <c r="Q39" i="1"/>
  <c r="B27" i="1"/>
  <c r="L52" i="1" s="1"/>
  <c r="B31" i="1"/>
  <c r="J37" i="1"/>
  <c r="S39" i="1"/>
  <c r="C29" i="1"/>
  <c r="L49" i="1" s="1"/>
  <c r="K37" i="1"/>
  <c r="H43" i="1"/>
  <c r="H25" i="1"/>
  <c r="J27" i="1"/>
  <c r="J31" i="1"/>
  <c r="J35" i="1"/>
  <c r="K25" i="1"/>
  <c r="C25" i="1" s="1"/>
  <c r="L48" i="1" s="1"/>
  <c r="K29" i="1"/>
  <c r="K31" i="1"/>
  <c r="K35" i="1"/>
  <c r="B35" i="1" s="1"/>
  <c r="H41" i="1"/>
  <c r="Y24" i="1"/>
  <c r="C37" i="1"/>
  <c r="H37" i="1"/>
  <c r="B25" i="1"/>
  <c r="B29" i="1"/>
  <c r="B33" i="1"/>
  <c r="L51" i="1" s="1"/>
  <c r="C27" i="1"/>
  <c r="C31" i="1"/>
  <c r="C35" i="1"/>
  <c r="H27" i="1"/>
  <c r="K27" i="1" s="1"/>
  <c r="H29" i="1"/>
  <c r="H31" i="1"/>
  <c r="H33" i="1"/>
  <c r="K33" i="1" s="1"/>
  <c r="H35" i="1"/>
  <c r="J25" i="1"/>
  <c r="J29" i="1"/>
  <c r="J33" i="1"/>
  <c r="C33" i="1" s="1"/>
  <c r="J41" i="1"/>
  <c r="C41" i="1" s="1"/>
  <c r="C39" i="1"/>
  <c r="K41" i="1"/>
  <c r="B41" i="1" s="1"/>
  <c r="L50" i="1" s="1"/>
  <c r="H12" i="2" l="1"/>
  <c r="I12" i="2" s="1"/>
  <c r="F12" i="2"/>
  <c r="H130" i="2"/>
  <c r="I130" i="2" s="1"/>
  <c r="F130" i="2"/>
  <c r="F148" i="2"/>
  <c r="H148" i="2"/>
  <c r="I148" i="2" s="1"/>
  <c r="H149" i="2"/>
  <c r="I149" i="2" s="1"/>
  <c r="F149" i="2"/>
  <c r="F141" i="2"/>
  <c r="H141" i="2"/>
  <c r="I141" i="2" s="1"/>
  <c r="H101" i="2"/>
  <c r="I101" i="2" s="1"/>
  <c r="F101" i="2"/>
  <c r="H70" i="2"/>
  <c r="I70" i="2" s="1"/>
  <c r="F70" i="2"/>
  <c r="H63" i="2"/>
  <c r="I63" i="2" s="1"/>
  <c r="F63" i="2"/>
  <c r="H56" i="2"/>
  <c r="I56" i="2" s="1"/>
  <c r="F56" i="2"/>
  <c r="F120" i="2"/>
  <c r="H120" i="2"/>
  <c r="I120" i="2" s="1"/>
  <c r="H138" i="2"/>
  <c r="I138" i="2" s="1"/>
  <c r="F138" i="2"/>
  <c r="H103" i="2"/>
  <c r="I103" i="2" s="1"/>
  <c r="F103" i="2"/>
  <c r="H47" i="2"/>
  <c r="I47" i="2" s="1"/>
  <c r="F47" i="2"/>
  <c r="H49" i="2"/>
  <c r="I49" i="2" s="1"/>
  <c r="F49" i="2"/>
  <c r="F113" i="2"/>
  <c r="H113" i="2"/>
  <c r="I113" i="2" s="1"/>
  <c r="H140" i="2"/>
  <c r="I140" i="2" s="1"/>
  <c r="F140" i="2"/>
  <c r="H14" i="2"/>
  <c r="I14" i="2" s="1"/>
  <c r="F14" i="2"/>
  <c r="F2" i="2"/>
  <c r="H2" i="2"/>
  <c r="I2" i="2" s="1"/>
  <c r="H65" i="2"/>
  <c r="I65" i="2" s="1"/>
  <c r="F65" i="2"/>
  <c r="H77" i="2"/>
  <c r="I77" i="2" s="1"/>
  <c r="F77" i="2"/>
  <c r="H137" i="2"/>
  <c r="I137" i="2" s="1"/>
  <c r="F137" i="2"/>
  <c r="H87" i="2"/>
  <c r="I87" i="2" s="1"/>
  <c r="F87" i="2"/>
  <c r="H144" i="2"/>
  <c r="I144" i="2" s="1"/>
  <c r="F144" i="2"/>
  <c r="H35" i="2"/>
  <c r="I35" i="2" s="1"/>
  <c r="F35" i="2"/>
  <c r="F10" i="2"/>
  <c r="H10" i="2"/>
  <c r="I10" i="2" s="1"/>
  <c r="H142" i="2"/>
  <c r="I142" i="2" s="1"/>
  <c r="F142" i="2"/>
  <c r="H94" i="2"/>
  <c r="I94" i="2" s="1"/>
  <c r="F94" i="2"/>
  <c r="H67" i="2"/>
  <c r="I67" i="2" s="1"/>
  <c r="F67" i="2"/>
  <c r="H26" i="2"/>
  <c r="I26" i="2" s="1"/>
  <c r="F26" i="2"/>
  <c r="H11" i="2"/>
  <c r="I11" i="2" s="1"/>
  <c r="F11" i="2"/>
  <c r="H128" i="2"/>
  <c r="I128" i="2" s="1"/>
  <c r="F128" i="2"/>
  <c r="H135" i="2"/>
  <c r="I135" i="2" s="1"/>
  <c r="F135" i="2"/>
  <c r="H42" i="2"/>
  <c r="I42" i="2" s="1"/>
  <c r="F42" i="2"/>
  <c r="H147" i="2"/>
  <c r="I147" i="2" s="1"/>
  <c r="F147" i="2"/>
  <c r="F9" i="2"/>
  <c r="H9" i="2"/>
  <c r="I9" i="2" s="1"/>
  <c r="H31" i="2"/>
  <c r="I31" i="2" s="1"/>
  <c r="F31" i="2"/>
  <c r="H24" i="2"/>
  <c r="I24" i="2" s="1"/>
  <c r="F24" i="2"/>
  <c r="H58" i="2"/>
  <c r="I58" i="2" s="1"/>
  <c r="F58" i="2"/>
  <c r="H17" i="2"/>
  <c r="I17" i="2" s="1"/>
  <c r="F17" i="2"/>
  <c r="H91" i="2"/>
  <c r="I91" i="2" s="1"/>
  <c r="F91" i="2"/>
  <c r="H114" i="2"/>
  <c r="I114" i="2" s="1"/>
  <c r="F114" i="2"/>
  <c r="F3" i="2"/>
  <c r="H3" i="2"/>
  <c r="I3" i="2" s="1"/>
  <c r="H129" i="2"/>
  <c r="I129" i="2" s="1"/>
  <c r="F129" i="2"/>
  <c r="H119" i="2"/>
  <c r="I119" i="2" s="1"/>
  <c r="F119" i="2"/>
  <c r="H122" i="2"/>
  <c r="I122" i="2" s="1"/>
  <c r="F122" i="2"/>
  <c r="H112" i="2"/>
  <c r="I112" i="2" s="1"/>
  <c r="F112" i="2"/>
  <c r="H115" i="2"/>
  <c r="I115" i="2" s="1"/>
  <c r="F115" i="2"/>
  <c r="H108" i="2"/>
  <c r="I108" i="2" s="1"/>
  <c r="F108" i="2"/>
  <c r="H145" i="2"/>
  <c r="I145" i="2" s="1"/>
  <c r="F145" i="2"/>
  <c r="H109" i="2"/>
  <c r="I109" i="2" s="1"/>
  <c r="F109" i="2"/>
  <c r="H93" i="2"/>
  <c r="I93" i="2" s="1"/>
  <c r="F93" i="2"/>
  <c r="H25" i="2"/>
  <c r="I25" i="2" s="1"/>
  <c r="F25" i="2"/>
  <c r="H21" i="2"/>
  <c r="I21" i="2" s="1"/>
  <c r="F21" i="2"/>
  <c r="H121" i="2"/>
  <c r="I121" i="2" s="1"/>
  <c r="F121" i="2"/>
  <c r="H53" i="2"/>
  <c r="I53" i="2" s="1"/>
  <c r="F53" i="2"/>
  <c r="H60" i="2"/>
  <c r="I60" i="2" s="1"/>
  <c r="F60" i="2"/>
  <c r="F127" i="2"/>
  <c r="H127" i="2"/>
  <c r="I127" i="2" s="1"/>
  <c r="H30" i="2"/>
  <c r="I30" i="2" s="1"/>
  <c r="F30" i="2"/>
  <c r="H19" i="2"/>
  <c r="I19" i="2" s="1"/>
  <c r="F19" i="2"/>
  <c r="H33" i="2"/>
  <c r="I33" i="2" s="1"/>
  <c r="F33" i="2"/>
  <c r="H100" i="2"/>
  <c r="I100" i="2" s="1"/>
  <c r="F100" i="2"/>
  <c r="H52" i="2"/>
  <c r="I52" i="2" s="1"/>
  <c r="F52" i="2"/>
  <c r="H38" i="2"/>
  <c r="I38" i="2" s="1"/>
  <c r="F38" i="2"/>
  <c r="H150" i="2"/>
  <c r="I150" i="2" s="1"/>
  <c r="F150" i="2"/>
  <c r="H95" i="2"/>
  <c r="I95" i="2" s="1"/>
  <c r="F95" i="2"/>
  <c r="H73" i="2"/>
  <c r="I73" i="2" s="1"/>
  <c r="F73" i="2"/>
  <c r="H59" i="2"/>
  <c r="I59" i="2" s="1"/>
  <c r="F59" i="2"/>
  <c r="H6" i="2"/>
  <c r="I6" i="2" s="1"/>
  <c r="F6" i="2"/>
  <c r="H102" i="2"/>
  <c r="I102" i="2" s="1"/>
  <c r="F102" i="2"/>
  <c r="H45" i="2"/>
  <c r="I45" i="2" s="1"/>
  <c r="F45" i="2"/>
  <c r="H66" i="2"/>
  <c r="I66" i="2" s="1"/>
  <c r="F66" i="2"/>
  <c r="H16" i="2"/>
  <c r="I16" i="2" s="1"/>
  <c r="F16" i="2"/>
  <c r="H133" i="2"/>
  <c r="I133" i="2" s="1"/>
  <c r="F133" i="2"/>
  <c r="H32" i="2"/>
  <c r="I32" i="2" s="1"/>
  <c r="F32" i="2"/>
  <c r="H37" i="2"/>
  <c r="I37" i="2" s="1"/>
  <c r="F37" i="2"/>
  <c r="H72" i="2"/>
  <c r="I72" i="2" s="1"/>
  <c r="F72" i="2"/>
  <c r="H107" i="2"/>
  <c r="I107" i="2" s="1"/>
  <c r="F107" i="2"/>
  <c r="H28" i="2"/>
  <c r="I28" i="2" s="1"/>
  <c r="F28" i="2"/>
  <c r="F134" i="2"/>
  <c r="H134" i="2"/>
  <c r="I134" i="2" s="1"/>
  <c r="H5" i="2"/>
  <c r="I5" i="2" s="1"/>
  <c r="F5" i="2"/>
  <c r="H79" i="2"/>
  <c r="I79" i="2" s="1"/>
  <c r="F79" i="2"/>
  <c r="H88" i="2"/>
  <c r="I88" i="2" s="1"/>
  <c r="F88" i="2"/>
  <c r="H80" i="2"/>
  <c r="I80" i="2" s="1"/>
  <c r="F80" i="2"/>
  <c r="H84" i="2"/>
  <c r="I84" i="2" s="1"/>
  <c r="F84" i="2"/>
  <c r="H44" i="2"/>
  <c r="I44" i="2" s="1"/>
  <c r="F44" i="2"/>
  <c r="H23" i="2"/>
  <c r="I23" i="2" s="1"/>
  <c r="F23" i="2"/>
  <c r="H51" i="2"/>
  <c r="I51" i="2" s="1"/>
  <c r="F51" i="2"/>
  <c r="H143" i="2"/>
  <c r="I143" i="2" s="1"/>
  <c r="F143" i="2"/>
  <c r="H126" i="2"/>
  <c r="I126" i="2" s="1"/>
  <c r="F126" i="2"/>
  <c r="H86" i="2"/>
  <c r="I86" i="2" s="1"/>
  <c r="F86" i="2"/>
  <c r="H123" i="2"/>
  <c r="I123" i="2" s="1"/>
  <c r="F123" i="2"/>
  <c r="T43" i="1"/>
  <c r="S43" i="1"/>
  <c r="Q43" i="1"/>
  <c r="Y28" i="1"/>
  <c r="AA24" i="1"/>
  <c r="Y34" i="1"/>
  <c r="Y32" i="1"/>
  <c r="Y30" i="1"/>
  <c r="Y26" i="1"/>
  <c r="AB24" i="1" l="1"/>
  <c r="AA32" i="1"/>
  <c r="AA30" i="1"/>
  <c r="AA26" i="1"/>
  <c r="AA34" i="1"/>
  <c r="AA28" i="1"/>
  <c r="AB32" i="1" l="1"/>
  <c r="AB28" i="1"/>
  <c r="AB34" i="1"/>
  <c r="AB30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<sst xmlns="http://schemas.openxmlformats.org/spreadsheetml/2006/main" count="263" uniqueCount="213">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</sst>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C3470121-B474-43E1-954C-41FE2B0AB776}"/>
    <cellStyle name="Hyperlink" xfId="2" builtinId="8"/>
    <cellStyle name="Normal" xfId="0" builtinId="0"/>
    <cellStyle name="Normal 3" xfId="3" xr:uid="{C101DB4D-5C1B-4C2D-9F31-996BA222497D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865062\Downloads\Stanbic%20IBTC%20Bank%20Currency%20Exchange%20Rate%20Guide%2012%20October%202026.xlsx" TargetMode="External"/><Relationship Id="rId1" Type="http://schemas.openxmlformats.org/officeDocument/2006/relationships/externalLinkPath" Target="Stanbic%20IBTC%20Bank%20Currency%20Exchange%20Rate%20Guide%2012%20October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c5c4bc6477d83fe0c06868f9b6ce3719551abb10771328741e44864032757c5e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c5c4bc6477d83fe0c06868f9b6ce3719551abb10771328741e44864032757c5e/MASTERCARD%20RATE%20FOR%20TODAY.xlsx?894F3D95" TargetMode="External"/><Relationship Id="rId1" Type="http://schemas.openxmlformats.org/officeDocument/2006/relationships/externalLinkPath" Target="file:///\\894F3D95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1.1204000000000001</v>
          </cell>
        </row>
        <row r="10">
          <cell r="G10">
            <v>158.44999999999999</v>
          </cell>
        </row>
        <row r="11">
          <cell r="G11">
            <v>1.3243</v>
          </cell>
        </row>
        <row r="12">
          <cell r="G12">
            <v>0.83150000000000002</v>
          </cell>
        </row>
        <row r="13">
          <cell r="G13">
            <v>16.496600000000001</v>
          </cell>
        </row>
        <row r="14">
          <cell r="G14">
            <v>6.6703000000000001</v>
          </cell>
        </row>
        <row r="15">
          <cell r="G15">
            <v>1.4255</v>
          </cell>
        </row>
        <row r="16">
          <cell r="G16">
            <v>0.69769999999999999</v>
          </cell>
        </row>
        <row r="17">
          <cell r="G17">
            <v>6.6923000000000004</v>
          </cell>
        </row>
        <row r="18">
          <cell r="G18">
            <v>6.6920000000000002</v>
          </cell>
        </row>
        <row r="19">
          <cell r="G19">
            <v>1332.8999999999999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1517.8721</v>
          </cell>
        </row>
        <row r="3">
          <cell r="A3">
            <v>328</v>
          </cell>
          <cell r="B3">
            <v>209.54974000000001</v>
          </cell>
        </row>
        <row r="4">
          <cell r="A4">
            <v>953</v>
          </cell>
          <cell r="B4">
            <v>106.69852400000001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8.0969999999999995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98.59169</v>
          </cell>
        </row>
        <row r="9">
          <cell r="A9">
            <v>72</v>
          </cell>
          <cell r="B9">
            <v>13.771699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33.72</v>
          </cell>
        </row>
        <row r="12">
          <cell r="A12">
            <v>949</v>
          </cell>
          <cell r="B12">
            <v>49.540100000000002</v>
          </cell>
        </row>
        <row r="13">
          <cell r="A13">
            <v>586</v>
          </cell>
          <cell r="B13">
            <v>277.2</v>
          </cell>
        </row>
        <row r="14">
          <cell r="A14">
            <v>702</v>
          </cell>
          <cell r="B14">
            <v>1.2826</v>
          </cell>
        </row>
        <row r="15">
          <cell r="A15">
            <v>524</v>
          </cell>
          <cell r="B15">
            <v>154.89599999999999</v>
          </cell>
        </row>
        <row r="16">
          <cell r="A16">
            <v>50</v>
          </cell>
          <cell r="B16">
            <v>123.50001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11.85</v>
          </cell>
        </row>
        <row r="19">
          <cell r="A19">
            <v>971</v>
          </cell>
          <cell r="B19">
            <v>64.857140000000001</v>
          </cell>
        </row>
        <row r="20">
          <cell r="A20">
            <v>682</v>
          </cell>
          <cell r="B20">
            <v>3.7565</v>
          </cell>
        </row>
        <row r="21">
          <cell r="A21">
            <v>978</v>
          </cell>
          <cell r="B21">
            <v>0.89413399999999998</v>
          </cell>
        </row>
        <row r="22">
          <cell r="A22">
            <v>90</v>
          </cell>
          <cell r="B22">
            <v>7.8645829999999997</v>
          </cell>
        </row>
        <row r="23">
          <cell r="A23">
            <v>157</v>
          </cell>
          <cell r="B23">
            <v>6.6993513</v>
          </cell>
        </row>
        <row r="24">
          <cell r="A24">
            <v>324</v>
          </cell>
          <cell r="B24">
            <v>8814.6209999999992</v>
          </cell>
        </row>
        <row r="25">
          <cell r="A25">
            <v>967</v>
          </cell>
          <cell r="B25">
            <v>19.900836999999999</v>
          </cell>
        </row>
        <row r="26">
          <cell r="A26">
            <v>882</v>
          </cell>
          <cell r="B26">
            <v>2.7238571999999999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11897.9</v>
          </cell>
        </row>
        <row r="29">
          <cell r="A29">
            <v>124</v>
          </cell>
          <cell r="B29">
            <v>1.43</v>
          </cell>
        </row>
        <row r="30">
          <cell r="A30">
            <v>996</v>
          </cell>
          <cell r="B30">
            <v>875.65044999999998</v>
          </cell>
        </row>
        <row r="31">
          <cell r="A31">
            <v>242</v>
          </cell>
          <cell r="B31">
            <v>2.2236967000000001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96.74</v>
          </cell>
        </row>
        <row r="34">
          <cell r="A34">
            <v>985</v>
          </cell>
          <cell r="B34">
            <v>3.9245000000000001</v>
          </cell>
        </row>
        <row r="35">
          <cell r="A35">
            <v>756</v>
          </cell>
          <cell r="B35">
            <v>0.83389999999999997</v>
          </cell>
        </row>
        <row r="36">
          <cell r="A36">
            <v>578</v>
          </cell>
          <cell r="B36">
            <v>9.7216000000000005</v>
          </cell>
        </row>
        <row r="37">
          <cell r="A37">
            <v>516</v>
          </cell>
          <cell r="B37">
            <v>16.678701</v>
          </cell>
        </row>
        <row r="38">
          <cell r="A38">
            <v>238</v>
          </cell>
          <cell r="B38">
            <v>0.757575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7.6579967</v>
          </cell>
        </row>
        <row r="41">
          <cell r="A41">
            <v>901</v>
          </cell>
          <cell r="B41">
            <v>32.003002000000002</v>
          </cell>
        </row>
        <row r="42">
          <cell r="A42">
            <v>834</v>
          </cell>
          <cell r="B42">
            <v>2655</v>
          </cell>
        </row>
        <row r="43">
          <cell r="A43">
            <v>952</v>
          </cell>
          <cell r="B43">
            <v>586.51350000000002</v>
          </cell>
        </row>
        <row r="44">
          <cell r="A44">
            <v>360</v>
          </cell>
          <cell r="B44">
            <v>17905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105.05328</v>
          </cell>
        </row>
        <row r="47">
          <cell r="A47">
            <v>434</v>
          </cell>
          <cell r="B47">
            <v>6.4341280000000003</v>
          </cell>
        </row>
        <row r="48">
          <cell r="A48">
            <v>930</v>
          </cell>
          <cell r="B48">
            <v>22.143910000000002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96.81</v>
          </cell>
        </row>
        <row r="51">
          <cell r="A51">
            <v>981</v>
          </cell>
          <cell r="B51">
            <v>2.5619999999999998</v>
          </cell>
        </row>
        <row r="52">
          <cell r="A52">
            <v>752</v>
          </cell>
          <cell r="B52">
            <v>10.020099999999999</v>
          </cell>
        </row>
        <row r="53">
          <cell r="A53">
            <v>116</v>
          </cell>
          <cell r="B53">
            <v>4076.105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1.7487740000000001</v>
          </cell>
        </row>
        <row r="56">
          <cell r="A56">
            <v>174</v>
          </cell>
          <cell r="B56">
            <v>439.88510000000002</v>
          </cell>
        </row>
        <row r="57">
          <cell r="A57">
            <v>748</v>
          </cell>
          <cell r="B57">
            <v>16.661901</v>
          </cell>
        </row>
        <row r="58">
          <cell r="A58">
            <v>156</v>
          </cell>
          <cell r="B58">
            <v>6.6920000000000002</v>
          </cell>
        </row>
        <row r="59">
          <cell r="A59">
            <v>96</v>
          </cell>
          <cell r="B59">
            <v>1.2826</v>
          </cell>
        </row>
        <row r="60">
          <cell r="A60">
            <v>788</v>
          </cell>
          <cell r="B60">
            <v>2.9849999999999999</v>
          </cell>
        </row>
        <row r="61">
          <cell r="A61">
            <v>608</v>
          </cell>
          <cell r="B61">
            <v>63.041995999999997</v>
          </cell>
        </row>
        <row r="62">
          <cell r="A62">
            <v>430</v>
          </cell>
          <cell r="B62">
            <v>170.73869999999999</v>
          </cell>
        </row>
        <row r="63">
          <cell r="A63">
            <v>548</v>
          </cell>
          <cell r="B63">
            <v>118.476006</v>
          </cell>
        </row>
        <row r="64">
          <cell r="A64">
            <v>826</v>
          </cell>
          <cell r="B64">
            <v>0.757575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122.47</v>
          </cell>
        </row>
        <row r="67">
          <cell r="A67">
            <v>208</v>
          </cell>
          <cell r="B67">
            <v>6.6840999999999999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134.89093</v>
          </cell>
        </row>
        <row r="70">
          <cell r="A70">
            <v>933</v>
          </cell>
          <cell r="B70">
            <v>3.0392000000000001</v>
          </cell>
        </row>
        <row r="71">
          <cell r="A71">
            <v>292</v>
          </cell>
          <cell r="B71">
            <v>0.757575</v>
          </cell>
        </row>
        <row r="72">
          <cell r="A72">
            <v>704</v>
          </cell>
          <cell r="B72">
            <v>25910</v>
          </cell>
        </row>
        <row r="73">
          <cell r="A73">
            <v>426</v>
          </cell>
          <cell r="B73">
            <v>16.661901</v>
          </cell>
        </row>
        <row r="74">
          <cell r="A74">
            <v>230</v>
          </cell>
          <cell r="B74">
            <v>161.9897</v>
          </cell>
        </row>
        <row r="75">
          <cell r="A75">
            <v>392</v>
          </cell>
          <cell r="B75">
            <v>158.44999999999999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327.55002000000002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3218.75</v>
          </cell>
        </row>
        <row r="80">
          <cell r="A80">
            <v>188</v>
          </cell>
          <cell r="B80">
            <v>460</v>
          </cell>
        </row>
        <row r="81">
          <cell r="A81">
            <v>152</v>
          </cell>
          <cell r="B81">
            <v>982.9</v>
          </cell>
        </row>
        <row r="82">
          <cell r="A82">
            <v>8</v>
          </cell>
          <cell r="B82">
            <v>82.2</v>
          </cell>
        </row>
        <row r="83">
          <cell r="A83">
            <v>270</v>
          </cell>
          <cell r="B83">
            <v>71.94</v>
          </cell>
        </row>
        <row r="84">
          <cell r="A84">
            <v>929</v>
          </cell>
          <cell r="B84">
            <v>40.280430000000003</v>
          </cell>
        </row>
        <row r="85">
          <cell r="A85">
            <v>566</v>
          </cell>
          <cell r="B85">
            <v>1332.9</v>
          </cell>
        </row>
        <row r="86">
          <cell r="A86">
            <v>404</v>
          </cell>
          <cell r="B86">
            <v>129.66480000000001</v>
          </cell>
        </row>
        <row r="87">
          <cell r="A87">
            <v>108</v>
          </cell>
          <cell r="B87">
            <v>3003.1774999999998</v>
          </cell>
        </row>
        <row r="88">
          <cell r="A88">
            <v>388</v>
          </cell>
          <cell r="B88">
            <v>159.18884</v>
          </cell>
        </row>
        <row r="89">
          <cell r="A89">
            <v>504</v>
          </cell>
          <cell r="B89">
            <v>9.7370000000000001</v>
          </cell>
        </row>
        <row r="90">
          <cell r="A90">
            <v>784</v>
          </cell>
          <cell r="B90">
            <v>3.6732</v>
          </cell>
        </row>
        <row r="91">
          <cell r="A91">
            <v>604</v>
          </cell>
          <cell r="B91">
            <v>3.4617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4534.9076999999997</v>
          </cell>
        </row>
        <row r="95">
          <cell r="A95">
            <v>484</v>
          </cell>
          <cell r="B95">
            <v>18.416302000000002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44.889400000000002</v>
          </cell>
        </row>
        <row r="99">
          <cell r="A99">
            <v>800</v>
          </cell>
          <cell r="B99">
            <v>4054.9998000000001</v>
          </cell>
        </row>
        <row r="100">
          <cell r="A100">
            <v>818</v>
          </cell>
          <cell r="B100">
            <v>52.42</v>
          </cell>
        </row>
        <row r="101">
          <cell r="A101">
            <v>936</v>
          </cell>
          <cell r="B101">
            <v>11.8</v>
          </cell>
        </row>
        <row r="102">
          <cell r="A102">
            <v>344</v>
          </cell>
          <cell r="B102">
            <v>7.8494000000000002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55.052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22.8477</v>
          </cell>
        </row>
        <row r="108">
          <cell r="A108">
            <v>418</v>
          </cell>
          <cell r="B108">
            <v>22593</v>
          </cell>
        </row>
        <row r="109">
          <cell r="A109">
            <v>858</v>
          </cell>
          <cell r="B109">
            <v>40.24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2317.5088000000001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6.7750497000000003</v>
          </cell>
        </row>
        <row r="114">
          <cell r="A114">
            <v>600</v>
          </cell>
          <cell r="B114">
            <v>5732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4.0949999999999998</v>
          </cell>
        </row>
        <row r="117">
          <cell r="A117">
            <v>144</v>
          </cell>
          <cell r="B117">
            <v>331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47.673699999999997</v>
          </cell>
        </row>
        <row r="122">
          <cell r="A122">
            <v>498</v>
          </cell>
          <cell r="B122">
            <v>17.830259999999999</v>
          </cell>
        </row>
        <row r="123">
          <cell r="A123">
            <v>776</v>
          </cell>
          <cell r="B123">
            <v>2.3437771999999999</v>
          </cell>
        </row>
        <row r="124">
          <cell r="A124">
            <v>943</v>
          </cell>
          <cell r="B124">
            <v>63.695399999999999</v>
          </cell>
        </row>
        <row r="125">
          <cell r="A125">
            <v>598</v>
          </cell>
          <cell r="B125">
            <v>4.4622935999999997</v>
          </cell>
        </row>
        <row r="126">
          <cell r="A126">
            <v>654</v>
          </cell>
          <cell r="B126">
            <v>0.757575</v>
          </cell>
        </row>
        <row r="127">
          <cell r="A127">
            <v>340</v>
          </cell>
          <cell r="B127">
            <v>26.887882000000001</v>
          </cell>
        </row>
        <row r="128">
          <cell r="A128">
            <v>643</v>
          </cell>
          <cell r="B128">
            <v>85.604500000000002</v>
          </cell>
        </row>
        <row r="129">
          <cell r="A129">
            <v>414</v>
          </cell>
          <cell r="B129">
            <v>0.30814999999999998</v>
          </cell>
        </row>
        <row r="130">
          <cell r="A130">
            <v>51</v>
          </cell>
          <cell r="B130">
            <v>361.47136999999998</v>
          </cell>
        </row>
        <row r="131">
          <cell r="A131">
            <v>972</v>
          </cell>
          <cell r="B131">
            <v>9.2360000000000007</v>
          </cell>
        </row>
        <row r="132">
          <cell r="A132">
            <v>398</v>
          </cell>
          <cell r="B132">
            <v>453.92</v>
          </cell>
        </row>
        <row r="133">
          <cell r="A133">
            <v>928</v>
          </cell>
          <cell r="B133">
            <v>875.65044999999998</v>
          </cell>
        </row>
        <row r="134">
          <cell r="A134">
            <v>454</v>
          </cell>
          <cell r="B134">
            <v>1736.6171999999999</v>
          </cell>
        </row>
        <row r="135">
          <cell r="A135">
            <v>158</v>
          </cell>
          <cell r="B135">
            <v>6.6656700000000004</v>
          </cell>
        </row>
        <row r="136">
          <cell r="A136">
            <v>554</v>
          </cell>
          <cell r="B136">
            <v>1.7895490000000001</v>
          </cell>
        </row>
        <row r="137">
          <cell r="A137">
            <v>950</v>
          </cell>
          <cell r="B137">
            <v>586.13</v>
          </cell>
        </row>
        <row r="138">
          <cell r="A138">
            <v>968</v>
          </cell>
          <cell r="B138">
            <v>37.752808000000002</v>
          </cell>
        </row>
        <row r="139">
          <cell r="A139">
            <v>214</v>
          </cell>
          <cell r="B139">
            <v>61.170699999999997</v>
          </cell>
        </row>
        <row r="140">
          <cell r="A140">
            <v>376</v>
          </cell>
          <cell r="B140">
            <v>3.0739999999999998</v>
          </cell>
        </row>
        <row r="141">
          <cell r="A141">
            <v>36</v>
          </cell>
          <cell r="B141">
            <v>1.440507</v>
          </cell>
        </row>
        <row r="142">
          <cell r="A142">
            <v>710</v>
          </cell>
          <cell r="B142">
            <v>16.678701</v>
          </cell>
        </row>
        <row r="143">
          <cell r="A143">
            <v>203</v>
          </cell>
          <cell r="B143">
            <v>21.817</v>
          </cell>
        </row>
        <row r="144">
          <cell r="A144">
            <v>728</v>
          </cell>
          <cell r="B144">
            <v>5768.2515000000003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4.7836999999999996</v>
          </cell>
        </row>
        <row r="148">
          <cell r="A148">
            <v>410</v>
          </cell>
          <cell r="B148">
            <v>1341.4456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14.482301</v>
          </cell>
        </row>
        <row r="151">
          <cell r="A151">
            <v>986</v>
          </cell>
          <cell r="B151">
            <v>5.0267999999999997</v>
          </cell>
        </row>
        <row r="152">
          <cell r="A152">
            <v>3</v>
          </cell>
          <cell r="B152">
            <v>1450.88</v>
          </cell>
        </row>
        <row r="153">
          <cell r="A153">
            <v>924</v>
          </cell>
          <cell r="B153">
            <v>28.555599999999998</v>
          </cell>
        </row>
        <row r="154">
          <cell r="A154">
            <v>646</v>
          </cell>
          <cell r="B154">
            <v>1479.5700999999999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131.43600000000001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7C4D-1E27-4586-9CD1-E6CF75EBDCD7}">
  <dimension ref="A1:AI93"/>
  <sheetViews>
    <sheetView tabSelected="1" workbookViewId="0">
      <selection activeCell="C11" sqref="C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46307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1455.828</v>
      </c>
      <c r="C25" s="8">
        <f>+C23*(K25-0.0055)</f>
        <v>1507.366</v>
      </c>
      <c r="D25" s="8"/>
      <c r="E25" s="8"/>
      <c r="F25" s="51" t="s">
        <v>25</v>
      </c>
      <c r="G25" s="52">
        <f>[1]POPULATE!G9</f>
        <v>1.1204000000000001</v>
      </c>
      <c r="H25" s="53">
        <f>+G25+0.03</f>
        <v>1.1504000000000001</v>
      </c>
      <c r="I25" s="53"/>
      <c r="J25" s="45">
        <f>+(G25-($J$17/10000))+0</f>
        <v>1.1104000000000001</v>
      </c>
      <c r="K25" s="45">
        <f>+(G25+($K$17/10000))+0</f>
        <v>1.1304000000000001</v>
      </c>
      <c r="L25" s="8" t="s">
        <v>26</v>
      </c>
      <c r="M25" s="54"/>
      <c r="N25" s="48"/>
      <c r="O25" s="51" t="s">
        <v>25</v>
      </c>
      <c r="P25" s="52">
        <f>G25</f>
        <v>1.1204000000000001</v>
      </c>
      <c r="Q25" s="53">
        <f>+P25+0.03</f>
        <v>1.1504000000000001</v>
      </c>
      <c r="R25" s="53"/>
      <c r="S25" s="45">
        <f>+(P25-($S$17/10000))+0</f>
        <v>1.1054000000000002</v>
      </c>
      <c r="T25" s="45">
        <f>+(P25+($T$17/10000))+0</f>
        <v>1.1354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1.1264000000000001</v>
      </c>
      <c r="Y26" s="49">
        <f>$Y$24*X26</f>
        <v>1509.3760000000002</v>
      </c>
      <c r="Z26" s="19"/>
      <c r="AA26" s="56">
        <f>$AA$24*X26</f>
        <v>1509.3760000000002</v>
      </c>
      <c r="AB26" s="56">
        <f>$AB$24*X26</f>
        <v>1509.3760000000002</v>
      </c>
      <c r="AD26" s="4" t="s">
        <v>23</v>
      </c>
    </row>
    <row r="27" spans="1:35" ht="14" x14ac:dyDescent="0.3">
      <c r="A27" s="2" t="s">
        <v>28</v>
      </c>
      <c r="B27" s="8">
        <f>+B23/K27</f>
        <v>8.2268619507634781</v>
      </c>
      <c r="C27" s="8">
        <f>+C23/J27</f>
        <v>8.5106382978723403</v>
      </c>
      <c r="D27" s="23"/>
      <c r="E27" s="59"/>
      <c r="F27" s="51" t="s">
        <v>29</v>
      </c>
      <c r="G27" s="52">
        <f>[1]POPULATE!G10</f>
        <v>158.44999999999999</v>
      </c>
      <c r="H27" s="53">
        <f>+G27+1</f>
        <v>159.44999999999999</v>
      </c>
      <c r="I27" s="17"/>
      <c r="J27" s="8">
        <f>+(G27-($J$17/100))+0</f>
        <v>157.44999999999999</v>
      </c>
      <c r="K27" s="8">
        <f>+(H27+($K$17/100))-0</f>
        <v>160.44999999999999</v>
      </c>
      <c r="L27" s="16" t="s">
        <v>30</v>
      </c>
      <c r="M27" s="16"/>
      <c r="O27" s="51" t="s">
        <v>29</v>
      </c>
      <c r="P27" s="52">
        <f t="shared" ref="P27:P43" si="0">G27</f>
        <v>158.44999999999999</v>
      </c>
      <c r="Q27" s="53">
        <f>+P27+1</f>
        <v>159.44999999999999</v>
      </c>
      <c r="R27" s="17"/>
      <c r="S27" s="8">
        <f>+(P27-($S$17/100))+0</f>
        <v>156.94999999999999</v>
      </c>
      <c r="T27" s="8">
        <f>+(Q27+($T$17/100))-0</f>
        <v>160.94999999999999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1.3303</v>
      </c>
      <c r="Y28" s="49">
        <f>$Y$24*X28</f>
        <v>1782.6020000000001</v>
      </c>
      <c r="Z28" s="19"/>
      <c r="AA28" s="56">
        <f>$AA$24*X28</f>
        <v>1782.6020000000001</v>
      </c>
      <c r="AB28" s="56">
        <f>$AB$24*X28</f>
        <v>1782.6020000000001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1724.9759999999999</v>
      </c>
      <c r="C29" s="16">
        <f>+C23*(K29-0.0055)</f>
        <v>1780.5919999999999</v>
      </c>
      <c r="D29" s="16"/>
      <c r="E29" s="8"/>
      <c r="F29" s="41" t="s">
        <v>32</v>
      </c>
      <c r="G29" s="52">
        <f>[1]POPULATE!G11</f>
        <v>1.3243</v>
      </c>
      <c r="H29" s="53">
        <f>+G29+0.03</f>
        <v>1.3543000000000001</v>
      </c>
      <c r="I29" s="53"/>
      <c r="J29" s="45">
        <f>+(G29-($J$17/10000))+0</f>
        <v>1.3143</v>
      </c>
      <c r="K29" s="45">
        <f>+(G29+($K$17/10000))-0</f>
        <v>1.3343</v>
      </c>
      <c r="L29" s="16" t="s">
        <v>33</v>
      </c>
      <c r="M29" s="16"/>
      <c r="N29" s="48"/>
      <c r="O29" s="41" t="s">
        <v>32</v>
      </c>
      <c r="P29" s="52">
        <f t="shared" si="0"/>
        <v>1.3243</v>
      </c>
      <c r="Q29" s="53">
        <f>+P29+0.03</f>
        <v>1.3543000000000001</v>
      </c>
      <c r="R29" s="53"/>
      <c r="S29" s="45">
        <f>+(P29-($S$17/10000))+0</f>
        <v>1.3093000000000001</v>
      </c>
      <c r="T29" s="45">
        <f>+(P29+($T$17/10000))-0</f>
        <v>1.3392999999999999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0.82550000000000001</v>
      </c>
      <c r="Y30" s="49">
        <f>$Y$24/X30</f>
        <v>1623.2586311326468</v>
      </c>
      <c r="Z30" s="19"/>
      <c r="AA30" s="56">
        <f>$AA$24/X30</f>
        <v>1623.2586311326468</v>
      </c>
      <c r="AB30" s="56">
        <f>$AB$24/X30</f>
        <v>1623.2586311326468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1568.627450980392</v>
      </c>
      <c r="C31" s="16">
        <f>+C23/J31</f>
        <v>1631.162507608034</v>
      </c>
      <c r="D31" s="16"/>
      <c r="E31" s="8"/>
      <c r="F31" s="41" t="s">
        <v>35</v>
      </c>
      <c r="G31" s="52">
        <f>[1]POPULATE!G12</f>
        <v>0.83150000000000002</v>
      </c>
      <c r="H31" s="53">
        <f>+G31+0.04</f>
        <v>0.87150000000000005</v>
      </c>
      <c r="I31" s="53"/>
      <c r="J31" s="45">
        <f>+(G31-($J$17/10000))+0</f>
        <v>0.82150000000000001</v>
      </c>
      <c r="K31" s="45">
        <f>+(G31+($K$17/10000))-0</f>
        <v>0.84150000000000003</v>
      </c>
      <c r="L31" s="16" t="s">
        <v>36</v>
      </c>
      <c r="M31" s="16"/>
      <c r="N31" s="48"/>
      <c r="O31" s="41" t="s">
        <v>35</v>
      </c>
      <c r="P31" s="52">
        <f t="shared" si="0"/>
        <v>0.83150000000000002</v>
      </c>
      <c r="Q31" s="53">
        <f>+P31+0.04</f>
        <v>0.87150000000000005</v>
      </c>
      <c r="R31" s="53"/>
      <c r="S31" s="45">
        <f>+(P31-($S$17/10000))+0</f>
        <v>0.8165</v>
      </c>
      <c r="T31" s="45">
        <f>+(P31+($T$17/10000))-0</f>
        <v>0.84650000000000003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16.426600000000001</v>
      </c>
      <c r="Y32" s="49">
        <f>$Y$24/X32</f>
        <v>81.575006392071387</v>
      </c>
      <c r="Z32" s="19"/>
      <c r="AA32" s="56">
        <f>$AA$24/X32</f>
        <v>81.575006392071387</v>
      </c>
      <c r="AB32" s="56">
        <f>$AB$24/X32</f>
        <v>81.575006392071387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79.534362459780908</v>
      </c>
      <c r="C33" s="16">
        <f>+C23/J33</f>
        <v>81.699346405228766</v>
      </c>
      <c r="D33" s="16"/>
      <c r="E33" s="8"/>
      <c r="F33" s="66" t="s">
        <v>38</v>
      </c>
      <c r="G33" s="52">
        <f>[1]POPULATE!G13</f>
        <v>16.496600000000001</v>
      </c>
      <c r="H33" s="53">
        <f>+G33+0.04</f>
        <v>16.5366</v>
      </c>
      <c r="I33" s="67"/>
      <c r="J33" s="45">
        <f>+(G33-($J$17/10000))-0.085</f>
        <v>16.401599999999998</v>
      </c>
      <c r="K33" s="45">
        <f>+(H33+($K$17/10000))+0.05</f>
        <v>16.596600000000002</v>
      </c>
      <c r="L33" s="41" t="s">
        <v>39</v>
      </c>
      <c r="M33" s="41"/>
      <c r="N33" s="48"/>
      <c r="O33" s="66" t="s">
        <v>38</v>
      </c>
      <c r="P33" s="52">
        <f t="shared" si="0"/>
        <v>16.496600000000001</v>
      </c>
      <c r="Q33" s="53">
        <f>+P33+0.04</f>
        <v>16.5366</v>
      </c>
      <c r="R33" s="67"/>
      <c r="S33" s="45">
        <f>+(P33-($S$17/10000))-0.085</f>
        <v>16.396599999999999</v>
      </c>
      <c r="T33" s="45">
        <f>+(Q33+($T$17/10000))+0.05</f>
        <v>16.601600000000001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1.4195</v>
      </c>
      <c r="Y34" s="49">
        <f>$Y$24/X34</f>
        <v>943.99436421275095</v>
      </c>
      <c r="Z34" s="19"/>
      <c r="AA34" s="56">
        <f>$AA$24/X34</f>
        <v>943.99436421275095</v>
      </c>
      <c r="AB34" s="56">
        <f>$AB$24/X34</f>
        <v>943.99436421275095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197.59591635106207</v>
      </c>
      <c r="C35" s="16">
        <f>+C23/J35</f>
        <v>201.19213849226009</v>
      </c>
      <c r="D35" s="16"/>
      <c r="E35" s="8"/>
      <c r="F35" s="66" t="s">
        <v>42</v>
      </c>
      <c r="G35" s="52">
        <f>[1]POPULATE!G14</f>
        <v>6.6703000000000001</v>
      </c>
      <c r="H35" s="53">
        <f>+G35+0.04</f>
        <v>6.7103000000000002</v>
      </c>
      <c r="I35" s="67"/>
      <c r="J35" s="45">
        <f>+(G35-($J$17/10000))-0</f>
        <v>6.6603000000000003</v>
      </c>
      <c r="K35" s="45">
        <f>+(G35+($K$17/10000))-0</f>
        <v>6.6802999999999999</v>
      </c>
      <c r="L35" s="16" t="s">
        <v>43</v>
      </c>
      <c r="M35" s="16"/>
      <c r="N35" s="48"/>
      <c r="O35" s="66" t="s">
        <v>42</v>
      </c>
      <c r="P35" s="52">
        <f t="shared" si="0"/>
        <v>6.6703000000000001</v>
      </c>
      <c r="Q35" s="53">
        <f>+P35+0.04</f>
        <v>6.7103000000000002</v>
      </c>
      <c r="R35" s="67"/>
      <c r="S35" s="45">
        <f>+(P35-($S$17/10000))-0</f>
        <v>6.6553000000000004</v>
      </c>
      <c r="T35" s="45">
        <f>+(P35+($T$17/10000))-0</f>
        <v>6.6852999999999998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919.54022988505744</v>
      </c>
      <c r="C37" s="16">
        <f>+C23/J37</f>
        <v>946.66195690568702</v>
      </c>
      <c r="D37" s="16"/>
      <c r="E37" s="8"/>
      <c r="F37" s="66" t="s">
        <v>44</v>
      </c>
      <c r="G37" s="52">
        <f>[1]POPULATE!G15</f>
        <v>1.4255</v>
      </c>
      <c r="H37" s="53">
        <f>+G37+0.04</f>
        <v>1.4655</v>
      </c>
      <c r="I37" s="69"/>
      <c r="J37" s="45">
        <f>+(G37-($J$17/10000))-0</f>
        <v>1.4155</v>
      </c>
      <c r="K37" s="45">
        <f>+(G37+($K$17/10000))-0</f>
        <v>1.4355</v>
      </c>
      <c r="L37" s="16" t="s">
        <v>45</v>
      </c>
      <c r="M37" s="16"/>
      <c r="N37" s="48"/>
      <c r="O37" s="66" t="s">
        <v>44</v>
      </c>
      <c r="P37" s="52">
        <f t="shared" si="0"/>
        <v>1.4255</v>
      </c>
      <c r="Q37" s="53">
        <f>+P37+0.04</f>
        <v>1.4655</v>
      </c>
      <c r="R37" s="69"/>
      <c r="S37" s="45">
        <f>+(P37-($S$17/10000))-0</f>
        <v>1.4105000000000001</v>
      </c>
      <c r="T37" s="45">
        <f>+(P37+($T$17/10000))-0</f>
        <v>1.4404999999999999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907.76400000000001</v>
      </c>
      <c r="C39" s="8">
        <f>+C23*K39</f>
        <v>948.31799999999998</v>
      </c>
      <c r="D39" s="8"/>
      <c r="E39" s="8"/>
      <c r="F39" s="66" t="s">
        <v>47</v>
      </c>
      <c r="G39" s="52">
        <f>[1]POPULATE!G16</f>
        <v>0.69769999999999999</v>
      </c>
      <c r="H39" s="53">
        <f>+G39+0.04</f>
        <v>0.73770000000000002</v>
      </c>
      <c r="I39" s="67"/>
      <c r="J39" s="45">
        <f>+(G39-($J$17/10000))+0</f>
        <v>0.68769999999999998</v>
      </c>
      <c r="K39" s="45">
        <f>+(G39+($K$17/10000))-0</f>
        <v>0.7077</v>
      </c>
      <c r="L39" s="8" t="s">
        <v>48</v>
      </c>
      <c r="M39" s="8"/>
      <c r="N39" s="48"/>
      <c r="O39" s="66" t="s">
        <v>47</v>
      </c>
      <c r="P39" s="52">
        <f t="shared" si="0"/>
        <v>0.69769999999999999</v>
      </c>
      <c r="Q39" s="53">
        <f>+P39+0.04</f>
        <v>0.73770000000000002</v>
      </c>
      <c r="R39" s="67"/>
      <c r="S39" s="45">
        <f>+(P39-($S$17/10000))+0</f>
        <v>0.68269999999999997</v>
      </c>
      <c r="T39" s="45">
        <f>+(P39+($T$17/10000))-0</f>
        <v>0.7127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196.94731659281143</v>
      </c>
      <c r="C41" s="8">
        <f>+C23/J41</f>
        <v>200.52975771815093</v>
      </c>
      <c r="D41" s="8"/>
      <c r="E41" s="8"/>
      <c r="F41" s="66" t="s">
        <v>50</v>
      </c>
      <c r="G41" s="52">
        <f>[1]POPULATE!G17</f>
        <v>6.6923000000000004</v>
      </c>
      <c r="H41" s="53">
        <f>+G41+0.04</f>
        <v>6.7323000000000004</v>
      </c>
      <c r="I41" s="67"/>
      <c r="J41" s="23">
        <f>+(G41-($J$17/10000))+0</f>
        <v>6.6823000000000006</v>
      </c>
      <c r="K41" s="23">
        <f>+(G41+($K$17/10000))-0</f>
        <v>6.7023000000000001</v>
      </c>
      <c r="L41" s="8" t="s">
        <v>51</v>
      </c>
      <c r="M41" s="8"/>
      <c r="N41" s="48"/>
      <c r="O41" s="66" t="s">
        <v>50</v>
      </c>
      <c r="P41" s="52">
        <f t="shared" si="0"/>
        <v>6.6923000000000004</v>
      </c>
      <c r="Q41" s="53">
        <f>+P41+0.04</f>
        <v>6.7323000000000004</v>
      </c>
      <c r="R41" s="67"/>
      <c r="S41" s="23">
        <f>+(P41-($S$17/10000))+0</f>
        <v>6.6773000000000007</v>
      </c>
      <c r="T41" s="23">
        <f>+(P41+($T$17/10000))-0</f>
        <v>6.7073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196.95613249776187</v>
      </c>
      <c r="C43" s="8">
        <f>+C23/J43</f>
        <v>200.53876085004489</v>
      </c>
      <c r="D43" s="35"/>
      <c r="E43" s="8"/>
      <c r="F43" s="8" t="s">
        <v>53</v>
      </c>
      <c r="G43" s="52">
        <f>[1]POPULATE!G18</f>
        <v>6.6920000000000002</v>
      </c>
      <c r="H43" s="53">
        <f>+G43+0.04</f>
        <v>6.7320000000000002</v>
      </c>
      <c r="I43" s="16"/>
      <c r="J43" s="23">
        <f>+(G43-($J$17/10000))+0</f>
        <v>6.6820000000000004</v>
      </c>
      <c r="K43" s="23">
        <f>+(G43+($K$17/10000))-0</f>
        <v>6.702</v>
      </c>
      <c r="L43" s="76"/>
      <c r="M43" s="76"/>
      <c r="N43" s="48"/>
      <c r="O43" s="8" t="s">
        <v>53</v>
      </c>
      <c r="P43" s="52">
        <f t="shared" si="0"/>
        <v>6.6920000000000002</v>
      </c>
      <c r="Q43" s="53">
        <f>+P43+0.04</f>
        <v>6.7320000000000002</v>
      </c>
      <c r="R43" s="16"/>
      <c r="S43" s="23">
        <f>+(P43-($S$17/10000))+0</f>
        <v>6.6770000000000005</v>
      </c>
      <c r="T43" s="23">
        <f>+(P43+($T$17/10000))-0</f>
        <v>6.7069999999999999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1332.8999999999999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287A-558E-4F6F-BD1E-706226A44302}">
  <dimension ref="A1:U160"/>
  <sheetViews>
    <sheetView topLeftCell="B1" workbookViewId="0">
      <selection sqref="A1:XFD1048576"/>
    </sheetView>
  </sheetViews>
  <sheetFormatPr defaultColWidth="9" defaultRowHeight="12.5" x14ac:dyDescent="0.25"/>
  <cols>
    <col min="1" max="1" width="9" style="114" hidden="1" customWidth="1"/>
    <col min="2" max="2" width="68.54296875" style="114" customWidth="1"/>
    <col min="3" max="3" width="19.08984375" style="114" hidden="1" customWidth="1"/>
    <col min="4" max="4" width="25.08984375" style="114" hidden="1" customWidth="1"/>
    <col min="5" max="5" width="23.4531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0.30814999999999998</v>
      </c>
      <c r="D2" s="115">
        <f t="shared" ref="D2:D4" si="0">C2*0.01</f>
        <v>3.0815E-3</v>
      </c>
      <c r="E2" s="116">
        <f>C2-D2</f>
        <v>0.30506849999999996</v>
      </c>
      <c r="F2" s="117">
        <f>E2</f>
        <v>0.30506849999999996</v>
      </c>
      <c r="G2" s="112"/>
      <c r="H2" s="118">
        <f>(1/E2)-(1/C2)</f>
        <v>3.2779523287392642E-2</v>
      </c>
      <c r="I2" s="118">
        <f>H2*1000</f>
        <v>32.779523287392642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0.757575</v>
      </c>
      <c r="D6" s="115">
        <f>C6*0.015</f>
        <v>1.1363624999999999E-2</v>
      </c>
      <c r="E6" s="116">
        <f t="shared" si="1"/>
        <v>0.74621137500000001</v>
      </c>
      <c r="F6" s="117">
        <f t="shared" si="2"/>
        <v>0.74621137500000001</v>
      </c>
      <c r="G6" s="119"/>
      <c r="H6" s="118">
        <f t="shared" si="3"/>
        <v>2.0101542944182427E-2</v>
      </c>
      <c r="I6" s="118">
        <f t="shared" si="4"/>
        <v>20.101542944182427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0.757575</v>
      </c>
      <c r="D7" s="115">
        <f t="shared" ref="D7:D11" si="5">C7*0.015</f>
        <v>1.1363624999999999E-2</v>
      </c>
      <c r="E7" s="116">
        <f t="shared" si="1"/>
        <v>0.74621137500000001</v>
      </c>
      <c r="F7" s="117">
        <f t="shared" si="2"/>
        <v>0.74621137500000001</v>
      </c>
      <c r="G7" s="112"/>
      <c r="H7" s="118">
        <f t="shared" si="3"/>
        <v>2.0101542944182427E-2</v>
      </c>
      <c r="I7" s="118">
        <f t="shared" si="4"/>
        <v>20.101542944182427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0.757575</v>
      </c>
      <c r="D8" s="115">
        <f t="shared" si="5"/>
        <v>1.1363624999999999E-2</v>
      </c>
      <c r="E8" s="116">
        <f t="shared" si="1"/>
        <v>0.74621137500000001</v>
      </c>
      <c r="F8" s="117">
        <f t="shared" si="2"/>
        <v>0.74621137500000001</v>
      </c>
      <c r="G8" s="112"/>
      <c r="H8" s="118">
        <f t="shared" si="3"/>
        <v>2.0101542944182427E-2</v>
      </c>
      <c r="I8" s="118">
        <f t="shared" si="4"/>
        <v>20.101542944182427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0.757575</v>
      </c>
      <c r="D9" s="115">
        <f t="shared" si="5"/>
        <v>1.1363624999999999E-2</v>
      </c>
      <c r="E9" s="116">
        <f t="shared" si="1"/>
        <v>0.74621137500000001</v>
      </c>
      <c r="F9" s="117">
        <f t="shared" si="2"/>
        <v>0.74621137500000001</v>
      </c>
      <c r="G9" s="112"/>
      <c r="H9" s="118">
        <f t="shared" si="3"/>
        <v>2.0101542944182427E-2</v>
      </c>
      <c r="I9" s="118">
        <f t="shared" si="4"/>
        <v>20.101542944182427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0.83389999999999997</v>
      </c>
      <c r="D10" s="115">
        <f t="shared" si="5"/>
        <v>1.2508499999999999E-2</v>
      </c>
      <c r="E10" s="116">
        <f t="shared" si="1"/>
        <v>0.82139149999999994</v>
      </c>
      <c r="F10" s="117">
        <f t="shared" si="2"/>
        <v>0.82139149999999994</v>
      </c>
      <c r="G10" s="112"/>
      <c r="H10" s="118">
        <f t="shared" si="3"/>
        <v>1.8261693723395034E-2</v>
      </c>
      <c r="I10" s="118">
        <f t="shared" si="4"/>
        <v>18.261693723395034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0.89413399999999998</v>
      </c>
      <c r="D12" s="115">
        <f t="shared" ref="D12:D28" si="6">C12*0.025</f>
        <v>2.2353350000000001E-2</v>
      </c>
      <c r="E12" s="116">
        <f t="shared" si="1"/>
        <v>0.87178064999999993</v>
      </c>
      <c r="F12" s="117">
        <f t="shared" si="2"/>
        <v>0.87178064999999993</v>
      </c>
      <c r="G12" s="112"/>
      <c r="H12" s="118">
        <f t="shared" si="3"/>
        <v>2.8676938401879015E-2</v>
      </c>
      <c r="I12" s="118">
        <f t="shared" si="4"/>
        <v>28.676938401879013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1.2826</v>
      </c>
      <c r="D16" s="115">
        <f t="shared" si="6"/>
        <v>3.2065000000000003E-2</v>
      </c>
      <c r="E16" s="116">
        <f>C16-D16</f>
        <v>1.250535</v>
      </c>
      <c r="F16" s="117">
        <f t="shared" si="2"/>
        <v>1.250535</v>
      </c>
      <c r="G16" s="112"/>
      <c r="H16" s="118">
        <f t="shared" si="3"/>
        <v>1.9991443662112696E-2</v>
      </c>
      <c r="I16" s="118">
        <f t="shared" si="4"/>
        <v>19.991443662112694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1.2826</v>
      </c>
      <c r="D17" s="115">
        <f t="shared" si="6"/>
        <v>3.2065000000000003E-2</v>
      </c>
      <c r="E17" s="116">
        <f t="shared" si="7"/>
        <v>1.250535</v>
      </c>
      <c r="F17" s="117">
        <f t="shared" si="2"/>
        <v>1.250535</v>
      </c>
      <c r="G17" s="112"/>
      <c r="H17" s="118">
        <f t="shared" si="3"/>
        <v>1.9991443662112696E-2</v>
      </c>
      <c r="I17" s="118">
        <f t="shared" si="4"/>
        <v>19.991443662112694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1.43</v>
      </c>
      <c r="D18" s="115">
        <f t="shared" si="6"/>
        <v>3.5749999999999997E-2</v>
      </c>
      <c r="E18" s="116">
        <f t="shared" si="7"/>
        <v>1.39425</v>
      </c>
      <c r="F18" s="117">
        <f t="shared" si="2"/>
        <v>1.39425</v>
      </c>
      <c r="G18" s="112"/>
      <c r="H18" s="118">
        <f t="shared" si="3"/>
        <v>1.7930787161556272E-2</v>
      </c>
      <c r="I18" s="118">
        <f t="shared" si="4"/>
        <v>17.930787161556271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1.440507</v>
      </c>
      <c r="D19" s="115">
        <f t="shared" si="6"/>
        <v>3.6012675000000001E-2</v>
      </c>
      <c r="E19" s="116">
        <f t="shared" si="7"/>
        <v>1.4044943249999999</v>
      </c>
      <c r="F19" s="117">
        <f t="shared" si="2"/>
        <v>1.4044943249999999</v>
      </c>
      <c r="G19" s="112"/>
      <c r="H19" s="118">
        <f t="shared" si="3"/>
        <v>1.7800000722679954E-2</v>
      </c>
      <c r="I19" s="118">
        <f t="shared" si="4"/>
        <v>17.800000722679954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1.7487740000000001</v>
      </c>
      <c r="D21" s="115">
        <f t="shared" si="6"/>
        <v>4.3719350000000004E-2</v>
      </c>
      <c r="E21" s="116">
        <f t="shared" si="7"/>
        <v>1.7050546500000001</v>
      </c>
      <c r="F21" s="117">
        <f t="shared" si="2"/>
        <v>1.7050546500000001</v>
      </c>
      <c r="G21" s="112"/>
      <c r="H21" s="118">
        <f t="shared" si="3"/>
        <v>1.4662286631105914E-2</v>
      </c>
      <c r="I21" s="118">
        <f t="shared" si="4"/>
        <v>14.662286631105914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1.7895490000000001</v>
      </c>
      <c r="D22" s="115">
        <f t="shared" si="6"/>
        <v>4.4738725000000007E-2</v>
      </c>
      <c r="E22" s="116">
        <f t="shared" si="7"/>
        <v>1.7448102750000001</v>
      </c>
      <c r="F22" s="117">
        <f t="shared" si="2"/>
        <v>1.7448102750000001</v>
      </c>
      <c r="G22" s="112"/>
      <c r="H22" s="118">
        <f t="shared" si="3"/>
        <v>1.43282053975754E-2</v>
      </c>
      <c r="I22" s="118">
        <f t="shared" si="4"/>
        <v>14.328205397575399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2.2236967000000001</v>
      </c>
      <c r="D27" s="115">
        <f t="shared" si="6"/>
        <v>5.5592417500000005E-2</v>
      </c>
      <c r="E27" s="116">
        <f t="shared" si="7"/>
        <v>2.1681042824999999</v>
      </c>
      <c r="F27" s="117">
        <f t="shared" si="2"/>
        <v>2.1681042824999999</v>
      </c>
      <c r="G27" s="112"/>
      <c r="H27" s="118">
        <f t="shared" si="3"/>
        <v>1.153081067261813E-2</v>
      </c>
      <c r="I27" s="118">
        <f t="shared" si="4"/>
        <v>11.530810672618131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2.3437771999999999</v>
      </c>
      <c r="D28" s="115">
        <f t="shared" si="6"/>
        <v>5.8594430000000003E-2</v>
      </c>
      <c r="E28" s="116">
        <f t="shared" si="7"/>
        <v>2.28518277</v>
      </c>
      <c r="F28" s="117">
        <f t="shared" si="2"/>
        <v>2.28518277</v>
      </c>
      <c r="G28" s="112"/>
      <c r="H28" s="118">
        <f t="shared" si="3"/>
        <v>1.0940043977313851E-2</v>
      </c>
      <c r="I28" s="118">
        <f t="shared" si="4"/>
        <v>10.940043977313852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2.5619999999999998</v>
      </c>
      <c r="D29" s="115">
        <f>C29*0.03</f>
        <v>7.6859999999999998E-2</v>
      </c>
      <c r="E29" s="116">
        <f t="shared" si="7"/>
        <v>2.4851399999999999</v>
      </c>
      <c r="F29" s="117">
        <f t="shared" si="2"/>
        <v>2.4851399999999999</v>
      </c>
      <c r="G29" s="112"/>
      <c r="H29" s="118">
        <f t="shared" si="3"/>
        <v>1.207175450880027E-2</v>
      </c>
      <c r="I29" s="118">
        <f t="shared" si="4"/>
        <v>12.07175450880027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2.7238571999999999</v>
      </c>
      <c r="D30" s="115">
        <f t="shared" ref="D30:D34" si="8">C30*0.03</f>
        <v>8.1715715999999994E-2</v>
      </c>
      <c r="E30" s="116">
        <f t="shared" si="7"/>
        <v>2.6421414839999997</v>
      </c>
      <c r="F30" s="117">
        <f t="shared" si="2"/>
        <v>2.6421414839999997</v>
      </c>
      <c r="G30" s="112"/>
      <c r="H30" s="118">
        <f t="shared" si="3"/>
        <v>1.1354426014530572E-2</v>
      </c>
      <c r="I30" s="118">
        <f t="shared" si="4"/>
        <v>11.354426014530572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3.0392000000000001</v>
      </c>
      <c r="D32" s="115">
        <f t="shared" si="8"/>
        <v>9.1176000000000007E-2</v>
      </c>
      <c r="E32" s="116">
        <f t="shared" si="7"/>
        <v>2.9480240000000002</v>
      </c>
      <c r="F32" s="117">
        <f t="shared" si="2"/>
        <v>2.9480240000000002</v>
      </c>
      <c r="G32" s="112"/>
      <c r="H32" s="118">
        <f t="shared" si="3"/>
        <v>1.0176307926936801E-2</v>
      </c>
      <c r="I32" s="118">
        <f t="shared" si="4"/>
        <v>10.176307926936801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2.9849999999999999</v>
      </c>
      <c r="D33" s="115">
        <f t="shared" si="8"/>
        <v>8.9549999999999991E-2</v>
      </c>
      <c r="E33" s="116">
        <f t="shared" si="7"/>
        <v>2.8954499999999999</v>
      </c>
      <c r="F33" s="117">
        <f t="shared" si="2"/>
        <v>2.8954499999999999</v>
      </c>
      <c r="G33" s="112"/>
      <c r="H33" s="118">
        <f t="shared" si="3"/>
        <v>1.0361083769362289E-2</v>
      </c>
      <c r="I33" s="118">
        <f t="shared" si="4"/>
        <v>10.361083769362288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3.0739999999999998</v>
      </c>
      <c r="D34" s="115">
        <f t="shared" si="8"/>
        <v>9.2219999999999996E-2</v>
      </c>
      <c r="E34" s="116">
        <f t="shared" si="7"/>
        <v>2.9817799999999997</v>
      </c>
      <c r="F34" s="117">
        <f t="shared" si="2"/>
        <v>2.9817799999999997</v>
      </c>
      <c r="G34" s="112"/>
      <c r="H34" s="118">
        <f t="shared" si="3"/>
        <v>1.0061104440971469E-2</v>
      </c>
      <c r="I34" s="118">
        <f t="shared" si="4"/>
        <v>10.061104440971469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3.4617</v>
      </c>
      <c r="D35" s="115">
        <f>C35*0.035</f>
        <v>0.12115950000000002</v>
      </c>
      <c r="E35" s="116">
        <f t="shared" si="7"/>
        <v>3.3405404999999999</v>
      </c>
      <c r="F35" s="117">
        <f t="shared" si="2"/>
        <v>3.3405404999999999</v>
      </c>
      <c r="G35" s="112"/>
      <c r="H35" s="118">
        <f t="shared" si="3"/>
        <v>1.0477346405469434E-2</v>
      </c>
      <c r="I35" s="118">
        <f t="shared" si="4"/>
        <v>10.477346405469435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</v>
      </c>
      <c r="D38" s="115">
        <f t="shared" si="9"/>
        <v>0.12856200000000001</v>
      </c>
      <c r="E38" s="116">
        <f t="shared" si="7"/>
        <v>3.544638</v>
      </c>
      <c r="F38" s="117">
        <f t="shared" si="2"/>
        <v>3.544638</v>
      </c>
      <c r="G38" s="112"/>
      <c r="H38" s="118">
        <f t="shared" si="3"/>
        <v>9.8740689458274855E-3</v>
      </c>
      <c r="I38" s="118">
        <f t="shared" si="4"/>
        <v>9.8740689458274851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3.7565</v>
      </c>
      <c r="D39" s="115">
        <f t="shared" si="9"/>
        <v>0.1314775</v>
      </c>
      <c r="E39" s="116">
        <f t="shared" si="7"/>
        <v>3.6250225</v>
      </c>
      <c r="F39" s="117">
        <f t="shared" si="2"/>
        <v>3.6250225</v>
      </c>
      <c r="G39" s="112"/>
      <c r="H39" s="118">
        <f t="shared" si="3"/>
        <v>9.65511248550871E-3</v>
      </c>
      <c r="I39" s="118">
        <f t="shared" si="4"/>
        <v>9.6551124855087096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3.9245000000000001</v>
      </c>
      <c r="D40" s="115">
        <f t="shared" si="9"/>
        <v>0.13735750000000002</v>
      </c>
      <c r="E40" s="116">
        <f t="shared" si="7"/>
        <v>3.7871424999999999</v>
      </c>
      <c r="F40" s="117">
        <f t="shared" si="2"/>
        <v>3.7871424999999999</v>
      </c>
      <c r="G40" s="112"/>
      <c r="H40" s="118">
        <f t="shared" si="3"/>
        <v>9.2417964203882486E-3</v>
      </c>
      <c r="I40" s="118">
        <f t="shared" si="4"/>
        <v>9.2417964203882477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4.0949999999999998</v>
      </c>
      <c r="D41" s="115">
        <f t="shared" si="9"/>
        <v>0.14332500000000001</v>
      </c>
      <c r="E41" s="116">
        <f t="shared" si="7"/>
        <v>3.9516749999999998</v>
      </c>
      <c r="F41" s="117">
        <f t="shared" si="2"/>
        <v>3.9516749999999998</v>
      </c>
      <c r="G41" s="112"/>
      <c r="H41" s="118">
        <f t="shared" si="3"/>
        <v>8.8570036756565051E-3</v>
      </c>
      <c r="I41" s="118">
        <f t="shared" si="4"/>
        <v>8.8570036756565056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4.4622935999999997</v>
      </c>
      <c r="D42" s="115">
        <f t="shared" si="9"/>
        <v>0.15618027600000001</v>
      </c>
      <c r="E42" s="116">
        <f t="shared" si="7"/>
        <v>4.306113324</v>
      </c>
      <c r="F42" s="117">
        <f t="shared" si="2"/>
        <v>4.306113324</v>
      </c>
      <c r="G42" s="112"/>
      <c r="H42" s="118">
        <f t="shared" si="3"/>
        <v>8.1279793090740238E-3</v>
      </c>
      <c r="I42" s="118">
        <f t="shared" si="4"/>
        <v>8.1279793090740231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4.7836999999999996</v>
      </c>
      <c r="D43" s="115">
        <f>C43*0.04</f>
        <v>0.19134799999999999</v>
      </c>
      <c r="E43" s="116">
        <f t="shared" si="7"/>
        <v>4.592352</v>
      </c>
      <c r="F43" s="117">
        <f t="shared" si="2"/>
        <v>4.592352</v>
      </c>
      <c r="G43" s="112"/>
      <c r="H43" s="118">
        <f t="shared" si="3"/>
        <v>8.7101337179728289E-3</v>
      </c>
      <c r="I43" s="118">
        <f t="shared" si="4"/>
        <v>8.7101337179728286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5.0267999999999997</v>
      </c>
      <c r="D44" s="115">
        <f t="shared" ref="D44:D57" si="10">C44*0.04</f>
        <v>0.201072</v>
      </c>
      <c r="E44" s="116">
        <f t="shared" si="7"/>
        <v>4.8257279999999998</v>
      </c>
      <c r="F44" s="117">
        <f t="shared" si="2"/>
        <v>4.8257279999999998</v>
      </c>
      <c r="G44" s="112"/>
      <c r="H44" s="118">
        <f t="shared" si="3"/>
        <v>8.2889048035861279E-3</v>
      </c>
      <c r="I44" s="118">
        <f t="shared" si="4"/>
        <v>8.2889048035861279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6.4341280000000003</v>
      </c>
      <c r="D45" s="115">
        <f t="shared" si="10"/>
        <v>0.25736512</v>
      </c>
      <c r="E45" s="116">
        <f t="shared" si="7"/>
        <v>6.1767628800000001</v>
      </c>
      <c r="F45" s="117">
        <f t="shared" si="2"/>
        <v>6.1767628800000001</v>
      </c>
      <c r="G45" s="112"/>
      <c r="H45" s="118">
        <f t="shared" si="3"/>
        <v>6.4758840151558639E-3</v>
      </c>
      <c r="I45" s="118">
        <f t="shared" si="4"/>
        <v>6.4758840151558639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6.6840999999999999</v>
      </c>
      <c r="D46" s="115">
        <f t="shared" si="10"/>
        <v>0.26736399999999999</v>
      </c>
      <c r="E46" s="116">
        <f t="shared" si="7"/>
        <v>6.4167360000000002</v>
      </c>
      <c r="F46" s="117">
        <f t="shared" si="2"/>
        <v>6.4167360000000002</v>
      </c>
      <c r="G46" s="112"/>
      <c r="H46" s="118">
        <f t="shared" si="3"/>
        <v>6.2336988774354951E-3</v>
      </c>
      <c r="I46" s="118">
        <f t="shared" si="4"/>
        <v>6.2336988774354953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6.7750497000000003</v>
      </c>
      <c r="D47" s="115">
        <f t="shared" si="10"/>
        <v>0.27100198800000003</v>
      </c>
      <c r="E47" s="116">
        <f t="shared" si="7"/>
        <v>6.5040477120000002</v>
      </c>
      <c r="F47" s="117">
        <f t="shared" si="2"/>
        <v>6.5040477120000002</v>
      </c>
      <c r="G47" s="112"/>
      <c r="H47" s="118">
        <f t="shared" si="3"/>
        <v>6.1500163853656642E-3</v>
      </c>
      <c r="I47" s="118">
        <f t="shared" si="4"/>
        <v>6.1500163853656638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6.6920000000000002</v>
      </c>
      <c r="D48" s="115">
        <f t="shared" si="10"/>
        <v>0.26768000000000003</v>
      </c>
      <c r="E48" s="116">
        <f t="shared" si="7"/>
        <v>6.4243199999999998</v>
      </c>
      <c r="F48" s="117">
        <f t="shared" si="2"/>
        <v>6.4243199999999998</v>
      </c>
      <c r="G48" s="112"/>
      <c r="H48" s="118">
        <f t="shared" si="3"/>
        <v>6.2263399083482829E-3</v>
      </c>
      <c r="I48" s="118">
        <f t="shared" si="4"/>
        <v>6.2263399083482831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7.6579967</v>
      </c>
      <c r="D49" s="115">
        <f t="shared" si="10"/>
        <v>0.306319868</v>
      </c>
      <c r="E49" s="116">
        <f t="shared" si="7"/>
        <v>7.3516768319999999</v>
      </c>
      <c r="F49" s="117">
        <f t="shared" si="2"/>
        <v>7.3516768319999999</v>
      </c>
      <c r="G49" s="112"/>
      <c r="H49" s="118">
        <f t="shared" si="3"/>
        <v>5.4409355734857667E-3</v>
      </c>
      <c r="I49" s="118">
        <f t="shared" si="4"/>
        <v>5.440935573485767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7.8645829999999997</v>
      </c>
      <c r="D50" s="115">
        <f t="shared" si="10"/>
        <v>0.31458332</v>
      </c>
      <c r="E50" s="116">
        <f t="shared" si="7"/>
        <v>7.54999968</v>
      </c>
      <c r="F50" s="117">
        <f t="shared" si="2"/>
        <v>7.54999968</v>
      </c>
      <c r="G50" s="112"/>
      <c r="H50" s="118">
        <f t="shared" si="3"/>
        <v>5.298013469584667E-3</v>
      </c>
      <c r="I50" s="118">
        <f t="shared" si="4"/>
        <v>5.2980134695846672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7.8494000000000002</v>
      </c>
      <c r="D51" s="115">
        <f t="shared" si="10"/>
        <v>0.31397600000000003</v>
      </c>
      <c r="E51" s="116">
        <f t="shared" si="7"/>
        <v>7.5354239999999999</v>
      </c>
      <c r="F51" s="117">
        <f t="shared" si="2"/>
        <v>7.5354239999999999</v>
      </c>
      <c r="G51" s="112"/>
      <c r="H51" s="118">
        <f t="shared" si="3"/>
        <v>5.3082613533093903E-3</v>
      </c>
      <c r="I51" s="118">
        <f t="shared" si="4"/>
        <v>5.3082613533093905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8.0969999999999995</v>
      </c>
      <c r="D52" s="115">
        <f t="shared" si="10"/>
        <v>0.32388</v>
      </c>
      <c r="E52" s="116">
        <f t="shared" si="7"/>
        <v>7.7731199999999996</v>
      </c>
      <c r="F52" s="117">
        <f t="shared" si="2"/>
        <v>7.7731199999999996</v>
      </c>
      <c r="G52" s="112"/>
      <c r="H52" s="118">
        <f t="shared" si="3"/>
        <v>5.1459388250792576E-3</v>
      </c>
      <c r="I52" s="118">
        <f t="shared" si="4"/>
        <v>5.1459388250792575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9.2360000000000007</v>
      </c>
      <c r="D54" s="115">
        <f t="shared" si="10"/>
        <v>0.36944000000000005</v>
      </c>
      <c r="E54" s="116">
        <f t="shared" si="7"/>
        <v>8.8665599999999998</v>
      </c>
      <c r="F54" s="117">
        <f t="shared" si="2"/>
        <v>8.8665599999999998</v>
      </c>
      <c r="G54" s="112"/>
      <c r="H54" s="118">
        <f t="shared" si="3"/>
        <v>4.5113324671575139E-3</v>
      </c>
      <c r="I54" s="118">
        <f t="shared" si="4"/>
        <v>4.5113324671575139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9.7370000000000001</v>
      </c>
      <c r="D55" s="115">
        <f t="shared" si="10"/>
        <v>0.38947999999999999</v>
      </c>
      <c r="E55" s="116">
        <f t="shared" si="7"/>
        <v>9.3475199999999994</v>
      </c>
      <c r="F55" s="117">
        <f t="shared" si="2"/>
        <v>9.3475199999999994</v>
      </c>
      <c r="G55" s="112"/>
      <c r="H55" s="118">
        <f t="shared" si="3"/>
        <v>4.2792098866865358E-3</v>
      </c>
      <c r="I55" s="118">
        <f t="shared" si="4"/>
        <v>4.2792098866865356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9.7216000000000005</v>
      </c>
      <c r="D56" s="115">
        <f t="shared" si="10"/>
        <v>0.38886400000000004</v>
      </c>
      <c r="E56" s="116">
        <f t="shared" si="7"/>
        <v>9.3327360000000006</v>
      </c>
      <c r="F56" s="117">
        <f t="shared" si="2"/>
        <v>9.3327360000000006</v>
      </c>
      <c r="G56" s="112"/>
      <c r="H56" s="118">
        <f t="shared" si="3"/>
        <v>4.2859885889839772E-3</v>
      </c>
      <c r="I56" s="118">
        <f t="shared" si="4"/>
        <v>4.2859885889839768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10.020099999999999</v>
      </c>
      <c r="D57" s="115">
        <f t="shared" si="10"/>
        <v>0.40080399999999999</v>
      </c>
      <c r="E57" s="116">
        <f t="shared" si="7"/>
        <v>9.6192959999999985</v>
      </c>
      <c r="F57" s="117">
        <f t="shared" si="2"/>
        <v>9.6192959999999985</v>
      </c>
      <c r="G57" s="112"/>
      <c r="H57" s="118">
        <f t="shared" si="3"/>
        <v>4.1583084666487191E-3</v>
      </c>
      <c r="I57" s="118">
        <f t="shared" si="4"/>
        <v>4.1583084666487196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11.85</v>
      </c>
      <c r="D58" s="115">
        <f>C58*0.045</f>
        <v>0.53325</v>
      </c>
      <c r="E58" s="116">
        <f t="shared" si="7"/>
        <v>11.316749999999999</v>
      </c>
      <c r="F58" s="117">
        <f t="shared" si="2"/>
        <v>11.316749999999999</v>
      </c>
      <c r="G58" s="112"/>
      <c r="H58" s="118">
        <f t="shared" si="3"/>
        <v>3.9764066538538062E-3</v>
      </c>
      <c r="I58" s="118">
        <f t="shared" si="4"/>
        <v>3.9764066538538061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11.8</v>
      </c>
      <c r="D59" s="115">
        <f t="shared" ref="D59:D69" si="11">C59*0.045</f>
        <v>0.53100000000000003</v>
      </c>
      <c r="E59" s="116">
        <f t="shared" si="7"/>
        <v>11.269</v>
      </c>
      <c r="F59" s="117">
        <f t="shared" si="2"/>
        <v>11.269</v>
      </c>
      <c r="G59" s="112"/>
      <c r="H59" s="118">
        <f t="shared" si="3"/>
        <v>3.9932558345904673E-3</v>
      </c>
      <c r="I59" s="118">
        <f t="shared" si="4"/>
        <v>3.9932558345904674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13.771699</v>
      </c>
      <c r="D60" s="115">
        <f t="shared" si="11"/>
        <v>0.61972645500000001</v>
      </c>
      <c r="E60" s="116">
        <f t="shared" si="7"/>
        <v>13.151972545</v>
      </c>
      <c r="F60" s="117">
        <f t="shared" si="2"/>
        <v>13.151972545</v>
      </c>
      <c r="G60" s="112"/>
      <c r="H60" s="118">
        <f t="shared" si="3"/>
        <v>3.4215399892320864E-3</v>
      </c>
      <c r="I60" s="118">
        <f t="shared" si="4"/>
        <v>3.4215399892320866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14.482301</v>
      </c>
      <c r="D61" s="115">
        <f t="shared" si="11"/>
        <v>0.65170354499999994</v>
      </c>
      <c r="E61" s="116">
        <f t="shared" si="7"/>
        <v>13.830597454999999</v>
      </c>
      <c r="F61" s="117">
        <f t="shared" si="2"/>
        <v>13.830597454999999</v>
      </c>
      <c r="G61" s="112"/>
      <c r="H61" s="118">
        <f t="shared" si="3"/>
        <v>3.253655537760719E-3</v>
      </c>
      <c r="I61" s="118">
        <f t="shared" si="4"/>
        <v>3.2536555377607188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16.661901</v>
      </c>
      <c r="D63" s="115">
        <f t="shared" si="11"/>
        <v>0.74978554499999994</v>
      </c>
      <c r="E63" s="116">
        <f t="shared" si="7"/>
        <v>15.912115455</v>
      </c>
      <c r="F63" s="117">
        <f t="shared" si="2"/>
        <v>15.912115455</v>
      </c>
      <c r="G63" s="112"/>
      <c r="H63" s="118">
        <f t="shared" si="3"/>
        <v>2.8280337788687757E-3</v>
      </c>
      <c r="I63" s="118">
        <f t="shared" si="4"/>
        <v>2.8280337788687757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16.661901</v>
      </c>
      <c r="D64" s="115">
        <f t="shared" si="11"/>
        <v>0.74978554499999994</v>
      </c>
      <c r="E64" s="116">
        <f t="shared" si="7"/>
        <v>15.912115455</v>
      </c>
      <c r="F64" s="117">
        <f t="shared" si="2"/>
        <v>15.912115455</v>
      </c>
      <c r="G64" s="112"/>
      <c r="H64" s="118">
        <f t="shared" si="3"/>
        <v>2.8280337788687757E-3</v>
      </c>
      <c r="I64" s="118">
        <f t="shared" si="4"/>
        <v>2.8280337788687757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16.678701</v>
      </c>
      <c r="D65" s="115">
        <f t="shared" si="11"/>
        <v>0.75054154500000003</v>
      </c>
      <c r="E65" s="116">
        <f t="shared" si="7"/>
        <v>15.928159454999999</v>
      </c>
      <c r="F65" s="117">
        <f t="shared" si="2"/>
        <v>15.928159454999999</v>
      </c>
      <c r="G65" s="112"/>
      <c r="H65" s="118">
        <f t="shared" si="3"/>
        <v>2.8251851776806558E-3</v>
      </c>
      <c r="I65" s="118">
        <f t="shared" si="4"/>
        <v>2.8251851776806558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16.678701</v>
      </c>
      <c r="D66" s="115">
        <f t="shared" si="11"/>
        <v>0.75054154500000003</v>
      </c>
      <c r="E66" s="116">
        <f t="shared" si="7"/>
        <v>15.928159454999999</v>
      </c>
      <c r="F66" s="117">
        <f t="shared" si="2"/>
        <v>15.928159454999999</v>
      </c>
      <c r="G66" s="112"/>
      <c r="H66" s="118">
        <f t="shared" si="3"/>
        <v>2.8251851776806558E-3</v>
      </c>
      <c r="I66" s="118">
        <f t="shared" si="4"/>
        <v>2.8251851776806558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18.416302000000002</v>
      </c>
      <c r="D67" s="115">
        <f t="shared" si="11"/>
        <v>0.82873359000000002</v>
      </c>
      <c r="E67" s="116">
        <f t="shared" si="7"/>
        <v>17.587568410000003</v>
      </c>
      <c r="F67" s="117">
        <f t="shared" ref="F67:F130" si="12">E67</f>
        <v>17.587568410000003</v>
      </c>
      <c r="G67" s="112"/>
      <c r="H67" s="118">
        <f t="shared" ref="H67:H130" si="13">(1/E67)-(1/C67)</f>
        <v>2.5586254421852694E-3</v>
      </c>
      <c r="I67" s="118">
        <f t="shared" ref="I67:I130" si="14">H67*1000</f>
        <v>2.5586254421852694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17.830259999999999</v>
      </c>
      <c r="D68" s="115">
        <f t="shared" si="11"/>
        <v>0.80236169999999996</v>
      </c>
      <c r="E68" s="116">
        <f t="shared" si="7"/>
        <v>17.0278983</v>
      </c>
      <c r="F68" s="117">
        <f t="shared" si="12"/>
        <v>17.0278983</v>
      </c>
      <c r="G68" s="112"/>
      <c r="H68" s="118">
        <f t="shared" si="13"/>
        <v>2.6427219147767619E-3</v>
      </c>
      <c r="I68" s="118">
        <f t="shared" si="14"/>
        <v>2.6427219147767618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19.900836999999999</v>
      </c>
      <c r="D69" s="115">
        <f t="shared" si="11"/>
        <v>0.89553766499999998</v>
      </c>
      <c r="E69" s="116">
        <f t="shared" si="7"/>
        <v>19.005299335</v>
      </c>
      <c r="F69" s="117">
        <f t="shared" si="12"/>
        <v>19.005299335</v>
      </c>
      <c r="G69" s="112"/>
      <c r="H69" s="118">
        <f t="shared" si="13"/>
        <v>2.3677606548994645E-3</v>
      </c>
      <c r="I69" s="118">
        <f t="shared" si="14"/>
        <v>2.3677606548994645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21.817</v>
      </c>
      <c r="D70" s="115">
        <f>C70*0.05</f>
        <v>1.0908500000000001</v>
      </c>
      <c r="E70" s="116">
        <f t="shared" si="7"/>
        <v>20.726150000000001</v>
      </c>
      <c r="F70" s="117">
        <f t="shared" si="12"/>
        <v>20.726150000000001</v>
      </c>
      <c r="G70" s="112"/>
      <c r="H70" s="118">
        <f t="shared" si="13"/>
        <v>2.4124113740371447E-3</v>
      </c>
      <c r="I70" s="118">
        <f t="shared" si="14"/>
        <v>2.4124113740371449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22.143910000000002</v>
      </c>
      <c r="D71" s="115">
        <f t="shared" ref="D71:D134" si="15">C71*0.05</f>
        <v>1.1071955000000002</v>
      </c>
      <c r="E71" s="116">
        <f t="shared" si="7"/>
        <v>21.036714500000002</v>
      </c>
      <c r="F71" s="117">
        <f t="shared" si="12"/>
        <v>21.036714500000002</v>
      </c>
      <c r="G71" s="112"/>
      <c r="H71" s="118">
        <f t="shared" si="13"/>
        <v>2.3767970041139244E-3</v>
      </c>
      <c r="I71" s="118">
        <f t="shared" si="14"/>
        <v>2.3767970041139246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22.8477</v>
      </c>
      <c r="D72" s="115">
        <f t="shared" si="15"/>
        <v>1.142385</v>
      </c>
      <c r="E72" s="116">
        <f t="shared" si="7"/>
        <v>21.705314999999999</v>
      </c>
      <c r="F72" s="117">
        <f t="shared" si="12"/>
        <v>21.705314999999999</v>
      </c>
      <c r="G72" s="112"/>
      <c r="H72" s="118">
        <f t="shared" si="13"/>
        <v>2.3035832467761946E-3</v>
      </c>
      <c r="I72" s="118">
        <f t="shared" si="14"/>
        <v>2.3035832467761947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26.887882000000001</v>
      </c>
      <c r="D74" s="115">
        <f t="shared" si="15"/>
        <v>1.3443941000000001</v>
      </c>
      <c r="E74" s="116">
        <f t="shared" si="7"/>
        <v>25.543487900000002</v>
      </c>
      <c r="F74" s="117">
        <f t="shared" si="12"/>
        <v>25.543487900000002</v>
      </c>
      <c r="G74" s="112"/>
      <c r="H74" s="118">
        <f t="shared" si="13"/>
        <v>1.9574460698454574E-3</v>
      </c>
      <c r="I74" s="118">
        <f t="shared" si="14"/>
        <v>1.9574460698454574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32.003002000000002</v>
      </c>
      <c r="D75" s="115">
        <f t="shared" si="15"/>
        <v>1.6001501000000002</v>
      </c>
      <c r="E75" s="116">
        <f t="shared" si="7"/>
        <v>30.402851900000002</v>
      </c>
      <c r="F75" s="117">
        <f t="shared" si="12"/>
        <v>30.402851900000002</v>
      </c>
      <c r="G75" s="112"/>
      <c r="H75" s="118">
        <f t="shared" si="13"/>
        <v>1.6445825597038791E-3</v>
      </c>
      <c r="I75" s="118">
        <f t="shared" si="14"/>
        <v>1.644582559703879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33.72</v>
      </c>
      <c r="D76" s="115">
        <f t="shared" si="15"/>
        <v>1.6859999999999999</v>
      </c>
      <c r="E76" s="116">
        <f t="shared" si="7"/>
        <v>32.033999999999999</v>
      </c>
      <c r="F76" s="117">
        <f t="shared" si="12"/>
        <v>32.033999999999999</v>
      </c>
      <c r="G76" s="112"/>
      <c r="H76" s="118">
        <f t="shared" si="13"/>
        <v>1.5608416057938425E-3</v>
      </c>
      <c r="I76" s="118">
        <f t="shared" si="14"/>
        <v>1.5608416057938426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37.752808000000002</v>
      </c>
      <c r="D78" s="115">
        <f t="shared" si="15"/>
        <v>1.8876404000000002</v>
      </c>
      <c r="E78" s="116">
        <f t="shared" ref="E78:E141" si="16">C78-D78</f>
        <v>35.865167599999999</v>
      </c>
      <c r="F78" s="117">
        <f t="shared" si="12"/>
        <v>35.865167599999999</v>
      </c>
      <c r="G78" s="112"/>
      <c r="H78" s="118">
        <f t="shared" si="13"/>
        <v>1.3941103122016366E-3</v>
      </c>
      <c r="I78" s="118">
        <f t="shared" si="14"/>
        <v>1.3941103122016365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40.280430000000003</v>
      </c>
      <c r="D79" s="115">
        <f t="shared" si="15"/>
        <v>2.0140215000000001</v>
      </c>
      <c r="E79" s="116">
        <f t="shared" si="16"/>
        <v>38.266408500000004</v>
      </c>
      <c r="F79" s="117">
        <f t="shared" si="12"/>
        <v>38.266408500000004</v>
      </c>
      <c r="G79" s="112"/>
      <c r="H79" s="118">
        <f t="shared" si="13"/>
        <v>1.30662902425243E-3</v>
      </c>
      <c r="I79" s="118">
        <f t="shared" si="14"/>
        <v>1.3066290242524301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40.24</v>
      </c>
      <c r="D80" s="115">
        <f t="shared" si="15"/>
        <v>2.012</v>
      </c>
      <c r="E80" s="116">
        <f t="shared" si="16"/>
        <v>38.228000000000002</v>
      </c>
      <c r="F80" s="117">
        <f t="shared" si="12"/>
        <v>38.228000000000002</v>
      </c>
      <c r="G80" s="112"/>
      <c r="H80" s="118">
        <f t="shared" si="13"/>
        <v>1.3079418227477241E-3</v>
      </c>
      <c r="I80" s="118">
        <f t="shared" si="14"/>
        <v>1.3079418227477242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44.889400000000002</v>
      </c>
      <c r="D81" s="115">
        <f t="shared" si="15"/>
        <v>2.2444700000000002</v>
      </c>
      <c r="E81" s="116">
        <f t="shared" si="16"/>
        <v>42.644930000000002</v>
      </c>
      <c r="F81" s="117">
        <f t="shared" si="12"/>
        <v>42.644930000000002</v>
      </c>
      <c r="G81" s="112"/>
      <c r="H81" s="118">
        <f t="shared" si="13"/>
        <v>1.1724723196872427E-3</v>
      </c>
      <c r="I81" s="118">
        <f t="shared" si="14"/>
        <v>1.1724723196872429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49.540100000000002</v>
      </c>
      <c r="D82" s="115">
        <f t="shared" si="15"/>
        <v>2.4770050000000001</v>
      </c>
      <c r="E82" s="116">
        <f t="shared" si="16"/>
        <v>47.063095000000004</v>
      </c>
      <c r="F82" s="117">
        <f t="shared" si="12"/>
        <v>47.063095000000004</v>
      </c>
      <c r="G82" s="112"/>
      <c r="H82" s="118">
        <f t="shared" si="13"/>
        <v>1.0624035669562319E-3</v>
      </c>
      <c r="I82" s="118">
        <f t="shared" si="14"/>
        <v>1.0624035669562319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47.673699999999997</v>
      </c>
      <c r="D83" s="115">
        <f t="shared" si="15"/>
        <v>2.3836849999999998</v>
      </c>
      <c r="E83" s="116">
        <f t="shared" si="16"/>
        <v>45.290014999999997</v>
      </c>
      <c r="F83" s="117">
        <f t="shared" si="12"/>
        <v>45.290014999999997</v>
      </c>
      <c r="G83" s="112"/>
      <c r="H83" s="118">
        <f t="shared" si="13"/>
        <v>1.103996101568968E-3</v>
      </c>
      <c r="I83" s="118">
        <f t="shared" si="14"/>
        <v>1.1039961015689679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52.42</v>
      </c>
      <c r="D84" s="115">
        <f t="shared" si="15"/>
        <v>2.6210000000000004</v>
      </c>
      <c r="E84" s="116">
        <f t="shared" si="16"/>
        <v>49.798999999999999</v>
      </c>
      <c r="F84" s="117">
        <f t="shared" si="12"/>
        <v>49.798999999999999</v>
      </c>
      <c r="G84" s="112"/>
      <c r="H84" s="118">
        <f t="shared" si="13"/>
        <v>1.0040362256270238E-3</v>
      </c>
      <c r="I84" s="118">
        <f t="shared" si="14"/>
        <v>1.0040362256270239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55.052</v>
      </c>
      <c r="D85" s="115">
        <f t="shared" si="15"/>
        <v>2.7526000000000002</v>
      </c>
      <c r="E85" s="116">
        <f t="shared" si="16"/>
        <v>52.299399999999999</v>
      </c>
      <c r="F85" s="117">
        <f t="shared" si="12"/>
        <v>52.299399999999999</v>
      </c>
      <c r="G85" s="112"/>
      <c r="H85" s="118">
        <f t="shared" si="13"/>
        <v>9.5603391243494207E-4</v>
      </c>
      <c r="I85" s="118">
        <f t="shared" si="14"/>
        <v>0.95603391243494207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61.170699999999997</v>
      </c>
      <c r="D86" s="115">
        <f t="shared" si="15"/>
        <v>3.058535</v>
      </c>
      <c r="E86" s="116">
        <f t="shared" si="16"/>
        <v>58.112164999999997</v>
      </c>
      <c r="F86" s="117">
        <f t="shared" si="12"/>
        <v>58.112164999999997</v>
      </c>
      <c r="G86" s="112"/>
      <c r="H86" s="118">
        <f t="shared" si="13"/>
        <v>8.6040504600026421E-4</v>
      </c>
      <c r="I86" s="118">
        <f t="shared" si="14"/>
        <v>0.86040504600026424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63.041995999999997</v>
      </c>
      <c r="D87" s="115">
        <f t="shared" si="15"/>
        <v>3.1520998000000002</v>
      </c>
      <c r="E87" s="116">
        <f t="shared" si="16"/>
        <v>59.889896199999995</v>
      </c>
      <c r="F87" s="117">
        <f t="shared" si="12"/>
        <v>59.889896199999995</v>
      </c>
      <c r="G87" s="112"/>
      <c r="H87" s="118">
        <f t="shared" si="13"/>
        <v>8.3486536415135898E-4</v>
      </c>
      <c r="I87" s="118">
        <f t="shared" si="14"/>
        <v>0.83486536415135904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63.695399999999999</v>
      </c>
      <c r="D88" s="115">
        <f t="shared" si="15"/>
        <v>3.1847700000000003</v>
      </c>
      <c r="E88" s="116">
        <f t="shared" si="16"/>
        <v>60.510629999999999</v>
      </c>
      <c r="F88" s="117">
        <f t="shared" si="12"/>
        <v>60.510629999999999</v>
      </c>
      <c r="G88" s="112"/>
      <c r="H88" s="118">
        <f t="shared" si="13"/>
        <v>8.2630109784016456E-4</v>
      </c>
      <c r="I88" s="118">
        <f t="shared" si="14"/>
        <v>0.82630109784016459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64.857140000000001</v>
      </c>
      <c r="D89" s="115">
        <f t="shared" si="15"/>
        <v>3.2428570000000003</v>
      </c>
      <c r="E89" s="116">
        <f t="shared" si="16"/>
        <v>61.614283</v>
      </c>
      <c r="F89" s="117">
        <f t="shared" si="12"/>
        <v>61.614283</v>
      </c>
      <c r="G89" s="112"/>
      <c r="H89" s="118">
        <f t="shared" si="13"/>
        <v>8.1150015167749494E-4</v>
      </c>
      <c r="I89" s="118">
        <f t="shared" si="14"/>
        <v>0.8115001516774949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71.94</v>
      </c>
      <c r="D90" s="115">
        <f t="shared" si="15"/>
        <v>3.597</v>
      </c>
      <c r="E90" s="116">
        <f t="shared" si="16"/>
        <v>68.343000000000004</v>
      </c>
      <c r="F90" s="117">
        <f t="shared" si="12"/>
        <v>68.343000000000004</v>
      </c>
      <c r="G90" s="112"/>
      <c r="H90" s="118">
        <f t="shared" si="13"/>
        <v>7.3160382189836441E-4</v>
      </c>
      <c r="I90" s="118">
        <f t="shared" si="14"/>
        <v>0.73160382189836437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85.604500000000002</v>
      </c>
      <c r="D91" s="115">
        <f t="shared" si="15"/>
        <v>4.2802250000000006</v>
      </c>
      <c r="E91" s="116">
        <f t="shared" si="16"/>
        <v>81.324275</v>
      </c>
      <c r="F91" s="117">
        <f t="shared" si="12"/>
        <v>81.324275</v>
      </c>
      <c r="G91" s="112"/>
      <c r="H91" s="118">
        <f t="shared" si="13"/>
        <v>6.1482257296483801E-4</v>
      </c>
      <c r="I91" s="118">
        <f t="shared" si="14"/>
        <v>0.614822572964838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82.2</v>
      </c>
      <c r="D92" s="115">
        <f t="shared" si="15"/>
        <v>4.1100000000000003</v>
      </c>
      <c r="E92" s="116">
        <f t="shared" si="16"/>
        <v>78.09</v>
      </c>
      <c r="F92" s="117">
        <f t="shared" si="12"/>
        <v>78.09</v>
      </c>
      <c r="G92" s="112"/>
      <c r="H92" s="118">
        <f t="shared" si="13"/>
        <v>6.4028684850813214E-4</v>
      </c>
      <c r="I92" s="118">
        <f t="shared" si="14"/>
        <v>0.64028684850813211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96.74</v>
      </c>
      <c r="D94" s="115">
        <f t="shared" si="15"/>
        <v>4.8369999999999997</v>
      </c>
      <c r="E94" s="116">
        <f t="shared" si="16"/>
        <v>91.902999999999992</v>
      </c>
      <c r="F94" s="117">
        <f t="shared" si="12"/>
        <v>91.902999999999992</v>
      </c>
      <c r="G94" s="112"/>
      <c r="H94" s="118">
        <f t="shared" si="13"/>
        <v>5.440518807873513E-4</v>
      </c>
      <c r="I94" s="118">
        <f t="shared" si="14"/>
        <v>0.54405188078735134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96.81</v>
      </c>
      <c r="D95" s="115">
        <f t="shared" si="15"/>
        <v>4.8405000000000005</v>
      </c>
      <c r="E95" s="116">
        <f t="shared" si="16"/>
        <v>91.969499999999996</v>
      </c>
      <c r="F95" s="117">
        <f t="shared" si="12"/>
        <v>91.969499999999996</v>
      </c>
      <c r="G95" s="112"/>
      <c r="H95" s="118">
        <f t="shared" si="13"/>
        <v>5.4365849547948104E-4</v>
      </c>
      <c r="I95" s="118">
        <f t="shared" si="14"/>
        <v>0.54365849547948109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98.59169</v>
      </c>
      <c r="D96" s="115">
        <f t="shared" si="15"/>
        <v>4.9295845000000007</v>
      </c>
      <c r="E96" s="116">
        <f t="shared" si="16"/>
        <v>93.662105499999996</v>
      </c>
      <c r="F96" s="117">
        <f t="shared" si="12"/>
        <v>93.662105499999996</v>
      </c>
      <c r="G96" s="112"/>
      <c r="H96" s="118">
        <f t="shared" si="13"/>
        <v>5.3383382460903475E-4</v>
      </c>
      <c r="I96" s="118">
        <f t="shared" si="14"/>
        <v>0.53383382460903472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105.05328</v>
      </c>
      <c r="D97" s="115">
        <f t="shared" si="15"/>
        <v>5.2526640000000002</v>
      </c>
      <c r="E97" s="116">
        <f t="shared" si="16"/>
        <v>99.800616000000005</v>
      </c>
      <c r="F97" s="117">
        <f t="shared" si="12"/>
        <v>99.800616000000005</v>
      </c>
      <c r="G97" s="112"/>
      <c r="H97" s="118">
        <f t="shared" si="13"/>
        <v>5.0099891167004404E-4</v>
      </c>
      <c r="I97" s="118">
        <f t="shared" si="14"/>
        <v>0.50099891167004407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106.69852400000001</v>
      </c>
      <c r="D98" s="115">
        <f t="shared" si="15"/>
        <v>5.3349262000000008</v>
      </c>
      <c r="E98" s="116">
        <f t="shared" si="16"/>
        <v>101.36359780000001</v>
      </c>
      <c r="F98" s="117">
        <f t="shared" si="12"/>
        <v>101.36359780000001</v>
      </c>
      <c r="G98" s="112"/>
      <c r="H98" s="118">
        <f t="shared" si="13"/>
        <v>4.9327373026611214E-4</v>
      </c>
      <c r="I98" s="118">
        <f t="shared" si="14"/>
        <v>0.49327373026611215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118.476006</v>
      </c>
      <c r="D99" s="115">
        <f t="shared" si="15"/>
        <v>5.9238002999999999</v>
      </c>
      <c r="E99" s="116">
        <f t="shared" si="16"/>
        <v>112.5522057</v>
      </c>
      <c r="F99" s="117">
        <f t="shared" si="12"/>
        <v>112.5522057</v>
      </c>
      <c r="G99" s="112"/>
      <c r="H99" s="118">
        <f t="shared" si="13"/>
        <v>4.4423829536732046E-4</v>
      </c>
      <c r="I99" s="118">
        <f t="shared" si="14"/>
        <v>0.44423829536732046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123.50001</v>
      </c>
      <c r="D101" s="115">
        <f t="shared" si="15"/>
        <v>6.1750005000000003</v>
      </c>
      <c r="E101" s="116">
        <f t="shared" si="16"/>
        <v>117.32500950000001</v>
      </c>
      <c r="F101" s="117">
        <f t="shared" si="12"/>
        <v>117.32500950000001</v>
      </c>
      <c r="G101" s="112"/>
      <c r="H101" s="118">
        <f t="shared" si="13"/>
        <v>4.2616659664536372E-4</v>
      </c>
      <c r="I101" s="118">
        <f t="shared" si="14"/>
        <v>0.42616659664536372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122.47</v>
      </c>
      <c r="D102" s="115">
        <f t="shared" si="15"/>
        <v>6.1234999999999999</v>
      </c>
      <c r="E102" s="116">
        <f t="shared" si="16"/>
        <v>116.34649999999999</v>
      </c>
      <c r="F102" s="117">
        <f t="shared" si="12"/>
        <v>116.34649999999999</v>
      </c>
      <c r="G102" s="112"/>
      <c r="H102" s="118">
        <f t="shared" si="13"/>
        <v>4.2975078751831923E-4</v>
      </c>
      <c r="I102" s="118">
        <f t="shared" si="14"/>
        <v>0.42975078751831924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129.66480000000001</v>
      </c>
      <c r="D103" s="115">
        <f t="shared" si="15"/>
        <v>6.4832400000000012</v>
      </c>
      <c r="E103" s="116">
        <f t="shared" si="16"/>
        <v>123.18156000000002</v>
      </c>
      <c r="F103" s="117">
        <f t="shared" si="12"/>
        <v>123.18156000000002</v>
      </c>
      <c r="G103" s="112"/>
      <c r="H103" s="118">
        <f t="shared" si="13"/>
        <v>4.0590490979331567E-4</v>
      </c>
      <c r="I103" s="118">
        <f t="shared" si="14"/>
        <v>0.40590490979331567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131.43600000000001</v>
      </c>
      <c r="D104" s="115">
        <f t="shared" si="15"/>
        <v>6.5718000000000005</v>
      </c>
      <c r="E104" s="116">
        <f t="shared" si="16"/>
        <v>124.86420000000001</v>
      </c>
      <c r="F104" s="117">
        <f t="shared" si="12"/>
        <v>124.86420000000001</v>
      </c>
      <c r="G104" s="112"/>
      <c r="H104" s="118">
        <f t="shared" si="13"/>
        <v>4.0043503261943773E-4</v>
      </c>
      <c r="I104" s="118">
        <f t="shared" si="14"/>
        <v>0.40043503261943775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134.89093</v>
      </c>
      <c r="D105" s="115">
        <f t="shared" si="15"/>
        <v>6.7445465000000002</v>
      </c>
      <c r="E105" s="116">
        <f t="shared" si="16"/>
        <v>128.14638349999998</v>
      </c>
      <c r="F105" s="117">
        <f t="shared" si="12"/>
        <v>128.14638349999998</v>
      </c>
      <c r="G105" s="112"/>
      <c r="H105" s="118">
        <f t="shared" si="13"/>
        <v>3.9017878331307036E-4</v>
      </c>
      <c r="I105" s="118">
        <f t="shared" si="14"/>
        <v>0.39017878331307038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154.89599999999999</v>
      </c>
      <c r="D106" s="115">
        <f t="shared" si="15"/>
        <v>7.7447999999999997</v>
      </c>
      <c r="E106" s="116">
        <f t="shared" si="16"/>
        <v>147.15119999999999</v>
      </c>
      <c r="F106" s="117">
        <f t="shared" si="12"/>
        <v>147.15119999999999</v>
      </c>
      <c r="G106" s="112"/>
      <c r="H106" s="118">
        <f t="shared" si="13"/>
        <v>3.3978655967467457E-4</v>
      </c>
      <c r="I106" s="118">
        <f t="shared" si="14"/>
        <v>0.33978655967467458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159.18884</v>
      </c>
      <c r="D107" s="115">
        <f t="shared" si="15"/>
        <v>7.9594420000000001</v>
      </c>
      <c r="E107" s="116">
        <f t="shared" si="16"/>
        <v>151.229398</v>
      </c>
      <c r="F107" s="117">
        <f t="shared" si="12"/>
        <v>151.229398</v>
      </c>
      <c r="G107" s="112"/>
      <c r="H107" s="118">
        <f t="shared" si="13"/>
        <v>3.3062354714921173E-4</v>
      </c>
      <c r="I107" s="118">
        <f t="shared" si="14"/>
        <v>0.33062354714921172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161.9897</v>
      </c>
      <c r="D108" s="115">
        <f t="shared" si="15"/>
        <v>8.0994849999999996</v>
      </c>
      <c r="E108" s="116">
        <f t="shared" si="16"/>
        <v>153.89021500000001</v>
      </c>
      <c r="F108" s="117">
        <f t="shared" si="12"/>
        <v>153.89021500000001</v>
      </c>
      <c r="G108" s="112"/>
      <c r="H108" s="118">
        <f t="shared" si="13"/>
        <v>3.2490694746251363E-4</v>
      </c>
      <c r="I108" s="118">
        <f t="shared" si="14"/>
        <v>0.32490694746251364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158.44999999999999</v>
      </c>
      <c r="D109" s="115">
        <f t="shared" si="15"/>
        <v>7.9224999999999994</v>
      </c>
      <c r="E109" s="116">
        <f t="shared" si="16"/>
        <v>150.52749999999997</v>
      </c>
      <c r="F109" s="117">
        <f t="shared" si="12"/>
        <v>150.52749999999997</v>
      </c>
      <c r="G109" s="112"/>
      <c r="H109" s="118">
        <f t="shared" si="13"/>
        <v>3.3216521897992159E-4</v>
      </c>
      <c r="I109" s="118">
        <f t="shared" si="14"/>
        <v>0.33216521897992157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170.73869999999999</v>
      </c>
      <c r="D111" s="115">
        <f t="shared" si="15"/>
        <v>8.5369349999999997</v>
      </c>
      <c r="E111" s="116">
        <f t="shared" si="16"/>
        <v>162.20176499999999</v>
      </c>
      <c r="F111" s="117">
        <f t="shared" si="12"/>
        <v>162.20176499999999</v>
      </c>
      <c r="G111" s="112"/>
      <c r="H111" s="118">
        <f t="shared" si="13"/>
        <v>3.0825805132268444E-4</v>
      </c>
      <c r="I111" s="118">
        <f t="shared" si="14"/>
        <v>0.30825805132268447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209.54974000000001</v>
      </c>
      <c r="D112" s="115">
        <f t="shared" si="15"/>
        <v>10.477487000000002</v>
      </c>
      <c r="E112" s="116">
        <f t="shared" si="16"/>
        <v>199.07225300000002</v>
      </c>
      <c r="F112" s="117">
        <f t="shared" si="12"/>
        <v>199.07225300000002</v>
      </c>
      <c r="G112" s="112"/>
      <c r="H112" s="118">
        <f t="shared" si="13"/>
        <v>2.5116508828580946E-4</v>
      </c>
      <c r="I112" s="118">
        <f t="shared" si="14"/>
        <v>0.25116508828580947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277.2</v>
      </c>
      <c r="D113" s="115">
        <f t="shared" si="15"/>
        <v>13.86</v>
      </c>
      <c r="E113" s="116">
        <f t="shared" si="16"/>
        <v>263.33999999999997</v>
      </c>
      <c r="F113" s="117">
        <f t="shared" si="12"/>
        <v>263.33999999999997</v>
      </c>
      <c r="G113" s="112"/>
      <c r="H113" s="118">
        <f t="shared" si="13"/>
        <v>1.89868610921243E-4</v>
      </c>
      <c r="I113" s="118">
        <f t="shared" si="14"/>
        <v>0.18986861092124299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327.55002000000002</v>
      </c>
      <c r="D114" s="115">
        <f t="shared" si="15"/>
        <v>16.377501000000002</v>
      </c>
      <c r="E114" s="116">
        <f t="shared" si="16"/>
        <v>311.17251900000002</v>
      </c>
      <c r="F114" s="117">
        <f t="shared" si="12"/>
        <v>311.17251900000002</v>
      </c>
      <c r="G114" s="112"/>
      <c r="H114" s="118">
        <f t="shared" si="13"/>
        <v>1.6068256978695426E-4</v>
      </c>
      <c r="I114" s="118">
        <f t="shared" si="14"/>
        <v>0.16068256978695428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</v>
      </c>
      <c r="D115" s="115">
        <f t="shared" si="15"/>
        <v>16.55</v>
      </c>
      <c r="E115" s="116">
        <f t="shared" si="16"/>
        <v>314.45</v>
      </c>
      <c r="F115" s="117">
        <f t="shared" si="12"/>
        <v>314.45</v>
      </c>
      <c r="G115" s="112"/>
      <c r="H115" s="118">
        <f t="shared" si="13"/>
        <v>1.5900779138177789E-4</v>
      </c>
      <c r="I115" s="118">
        <f t="shared" si="14"/>
        <v>0.1590077913817779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361.47136999999998</v>
      </c>
      <c r="D116" s="115">
        <f t="shared" si="15"/>
        <v>18.0735685</v>
      </c>
      <c r="E116" s="116">
        <f t="shared" si="16"/>
        <v>343.39780149999996</v>
      </c>
      <c r="F116" s="117">
        <f t="shared" si="12"/>
        <v>343.39780149999996</v>
      </c>
      <c r="G116" s="112"/>
      <c r="H116" s="118">
        <f t="shared" si="13"/>
        <v>1.4560372775129738E-4</v>
      </c>
      <c r="I116" s="118">
        <f t="shared" si="14"/>
        <v>0.14560372775129737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439.88510000000002</v>
      </c>
      <c r="D117" s="115">
        <f t="shared" si="15"/>
        <v>21.994255000000003</v>
      </c>
      <c r="E117" s="116">
        <f t="shared" si="16"/>
        <v>417.89084500000001</v>
      </c>
      <c r="F117" s="117">
        <f t="shared" si="12"/>
        <v>417.89084500000001</v>
      </c>
      <c r="G117" s="112"/>
      <c r="H117" s="118">
        <f t="shared" si="13"/>
        <v>1.1964846944660873E-4</v>
      </c>
      <c r="I117" s="118">
        <f t="shared" si="14"/>
        <v>0.11964846944660873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460</v>
      </c>
      <c r="D119" s="115">
        <f t="shared" si="15"/>
        <v>23</v>
      </c>
      <c r="E119" s="116">
        <f t="shared" si="16"/>
        <v>437</v>
      </c>
      <c r="F119" s="117">
        <f t="shared" si="12"/>
        <v>437</v>
      </c>
      <c r="G119" s="112"/>
      <c r="H119" s="118">
        <f t="shared" si="13"/>
        <v>1.1441647597254002E-4</v>
      </c>
      <c r="I119" s="118">
        <f t="shared" si="14"/>
        <v>0.11441647597254002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453.92</v>
      </c>
      <c r="D120" s="115">
        <f t="shared" si="15"/>
        <v>22.696000000000002</v>
      </c>
      <c r="E120" s="116">
        <f t="shared" si="16"/>
        <v>431.22399999999999</v>
      </c>
      <c r="F120" s="117">
        <f t="shared" si="12"/>
        <v>431.22399999999999</v>
      </c>
      <c r="G120" s="112"/>
      <c r="H120" s="118">
        <f t="shared" si="13"/>
        <v>1.1594901953509117E-4</v>
      </c>
      <c r="I120" s="118">
        <f t="shared" si="14"/>
        <v>0.11594901953509117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586.13</v>
      </c>
      <c r="D122" s="115">
        <f t="shared" si="15"/>
        <v>29.3065</v>
      </c>
      <c r="E122" s="116">
        <f t="shared" si="16"/>
        <v>556.82349999999997</v>
      </c>
      <c r="F122" s="117">
        <f t="shared" si="12"/>
        <v>556.82349999999997</v>
      </c>
      <c r="G122" s="112"/>
      <c r="H122" s="118">
        <f t="shared" si="13"/>
        <v>8.9795060732889573E-5</v>
      </c>
      <c r="I122" s="118">
        <f t="shared" si="14"/>
        <v>8.9795060732889578E-2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586.51350000000002</v>
      </c>
      <c r="D123" s="115">
        <f t="shared" si="15"/>
        <v>29.325675000000004</v>
      </c>
      <c r="E123" s="116">
        <f t="shared" si="16"/>
        <v>557.18782499999998</v>
      </c>
      <c r="F123" s="117">
        <f t="shared" si="12"/>
        <v>557.18782499999998</v>
      </c>
      <c r="G123" s="112"/>
      <c r="H123" s="118">
        <f t="shared" si="13"/>
        <v>8.9736346984968735E-5</v>
      </c>
      <c r="I123" s="118">
        <f t="shared" si="14"/>
        <v>8.973634698496874E-2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875.65044999999998</v>
      </c>
      <c r="D124" s="115">
        <f t="shared" si="15"/>
        <v>43.782522499999999</v>
      </c>
      <c r="E124" s="116">
        <f t="shared" si="16"/>
        <v>831.86792749999995</v>
      </c>
      <c r="F124" s="117">
        <f t="shared" si="12"/>
        <v>831.86792749999995</v>
      </c>
      <c r="G124" s="112"/>
      <c r="H124" s="118">
        <f t="shared" si="13"/>
        <v>6.0105695083430234E-5</v>
      </c>
      <c r="I124" s="118">
        <f t="shared" si="14"/>
        <v>6.0105695083430236E-2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982.9</v>
      </c>
      <c r="D126" s="115">
        <f t="shared" si="15"/>
        <v>49.145000000000003</v>
      </c>
      <c r="E126" s="116">
        <f t="shared" si="16"/>
        <v>933.755</v>
      </c>
      <c r="F126" s="117">
        <f t="shared" si="12"/>
        <v>933.755</v>
      </c>
      <c r="G126" s="112"/>
      <c r="H126" s="118">
        <f t="shared" si="13"/>
        <v>5.3547236694850278E-5</v>
      </c>
      <c r="I126" s="118">
        <f t="shared" si="14"/>
        <v>5.354723669485028E-2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1479.5700999999999</v>
      </c>
      <c r="D128" s="115">
        <f t="shared" si="15"/>
        <v>73.978504999999998</v>
      </c>
      <c r="E128" s="116">
        <f t="shared" si="16"/>
        <v>1405.5915949999999</v>
      </c>
      <c r="F128" s="117">
        <f t="shared" si="12"/>
        <v>1405.5915949999999</v>
      </c>
      <c r="G128" s="112"/>
      <c r="H128" s="118">
        <f t="shared" si="13"/>
        <v>3.5572210432860581E-5</v>
      </c>
      <c r="I128" s="118">
        <f t="shared" si="14"/>
        <v>3.5572210432860581E-2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1341.4456</v>
      </c>
      <c r="D129" s="115">
        <f t="shared" si="15"/>
        <v>67.072280000000006</v>
      </c>
      <c r="E129" s="116">
        <f t="shared" si="16"/>
        <v>1274.3733199999999</v>
      </c>
      <c r="F129" s="117">
        <f t="shared" si="12"/>
        <v>1274.3733199999999</v>
      </c>
      <c r="G129" s="112"/>
      <c r="H129" s="118">
        <f t="shared" si="13"/>
        <v>3.9234970801177806E-5</v>
      </c>
      <c r="I129" s="118">
        <f t="shared" si="14"/>
        <v>3.9234970801177806E-2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1517.8721</v>
      </c>
      <c r="D130" s="115">
        <f t="shared" si="15"/>
        <v>75.893605000000008</v>
      </c>
      <c r="E130" s="116">
        <f t="shared" si="16"/>
        <v>1441.9784950000001</v>
      </c>
      <c r="F130" s="117">
        <f t="shared" si="12"/>
        <v>1441.9784950000001</v>
      </c>
      <c r="G130" s="112"/>
      <c r="H130" s="118">
        <f t="shared" si="13"/>
        <v>3.4674580913219492E-5</v>
      </c>
      <c r="I130" s="118">
        <f t="shared" si="14"/>
        <v>3.467458091321949E-2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1736.6171999999999</v>
      </c>
      <c r="D132" s="115">
        <f t="shared" si="15"/>
        <v>86.830860000000001</v>
      </c>
      <c r="E132" s="116">
        <f t="shared" si="16"/>
        <v>1649.7863399999999</v>
      </c>
      <c r="F132" s="117">
        <f t="shared" si="17"/>
        <v>1649.7863399999999</v>
      </c>
      <c r="G132" s="112"/>
      <c r="H132" s="118">
        <f t="shared" si="18"/>
        <v>3.0306954778156294E-5</v>
      </c>
      <c r="I132" s="118">
        <f t="shared" si="19"/>
        <v>3.0306954778156293E-2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2317.5088000000001</v>
      </c>
      <c r="D133" s="115">
        <f t="shared" si="15"/>
        <v>115.87544000000001</v>
      </c>
      <c r="E133" s="116">
        <f t="shared" si="16"/>
        <v>2201.6333600000003</v>
      </c>
      <c r="F133" s="117">
        <f t="shared" si="17"/>
        <v>2201.6333600000003</v>
      </c>
      <c r="G133" s="112"/>
      <c r="H133" s="118">
        <f t="shared" si="18"/>
        <v>2.2710411691799525E-5</v>
      </c>
      <c r="I133" s="118">
        <f t="shared" si="19"/>
        <v>2.2710411691799524E-2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2655</v>
      </c>
      <c r="D134" s="115">
        <f t="shared" si="15"/>
        <v>132.75</v>
      </c>
      <c r="E134" s="116">
        <f t="shared" si="16"/>
        <v>2522.25</v>
      </c>
      <c r="F134" s="117">
        <f t="shared" si="17"/>
        <v>2522.25</v>
      </c>
      <c r="G134" s="112"/>
      <c r="H134" s="118">
        <f t="shared" si="18"/>
        <v>1.9823570224997513E-5</v>
      </c>
      <c r="I134" s="118">
        <f t="shared" si="19"/>
        <v>1.9823570224997512E-2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3003.1774999999998</v>
      </c>
      <c r="D135" s="115">
        <f t="shared" ref="D135:D149" si="20">C135*0.05</f>
        <v>150.15887499999999</v>
      </c>
      <c r="E135" s="116">
        <f t="shared" si="16"/>
        <v>2853.0186249999997</v>
      </c>
      <c r="F135" s="117">
        <f t="shared" si="17"/>
        <v>2853.0186249999997</v>
      </c>
      <c r="G135" s="112"/>
      <c r="H135" s="118">
        <f t="shared" si="18"/>
        <v>1.7525297438252799E-5</v>
      </c>
      <c r="I135" s="118">
        <f t="shared" si="19"/>
        <v>1.7525297438252797E-2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3218.75</v>
      </c>
      <c r="D136" s="115">
        <f t="shared" si="20"/>
        <v>160.9375</v>
      </c>
      <c r="E136" s="116">
        <f t="shared" si="16"/>
        <v>3057.8125</v>
      </c>
      <c r="F136" s="117">
        <f t="shared" si="17"/>
        <v>3057.8125</v>
      </c>
      <c r="G136" s="112"/>
      <c r="H136" s="118">
        <f t="shared" si="18"/>
        <v>1.6351558507920311E-5</v>
      </c>
      <c r="I136" s="118">
        <f t="shared" si="19"/>
        <v>1.6351558507920312E-2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4054.9998000000001</v>
      </c>
      <c r="D139" s="115">
        <f t="shared" si="20"/>
        <v>202.74999000000003</v>
      </c>
      <c r="E139" s="116">
        <f t="shared" si="16"/>
        <v>3852.2498100000003</v>
      </c>
      <c r="F139" s="117">
        <f t="shared" si="17"/>
        <v>3852.2498100000003</v>
      </c>
      <c r="G139" s="112"/>
      <c r="H139" s="118">
        <f t="shared" si="18"/>
        <v>1.2979428247411585E-5</v>
      </c>
      <c r="I139" s="118">
        <f t="shared" si="19"/>
        <v>1.2979428247411585E-2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4076.105</v>
      </c>
      <c r="D140" s="115">
        <f t="shared" si="20"/>
        <v>203.80525</v>
      </c>
      <c r="E140" s="116">
        <f t="shared" si="16"/>
        <v>3872.2997500000001</v>
      </c>
      <c r="F140" s="117">
        <f t="shared" si="17"/>
        <v>3872.2997500000001</v>
      </c>
      <c r="G140" s="112"/>
      <c r="H140" s="118">
        <f t="shared" si="18"/>
        <v>1.2912223543644818E-5</v>
      </c>
      <c r="I140" s="118">
        <f t="shared" si="19"/>
        <v>1.2912223543644819E-2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4534.9076999999997</v>
      </c>
      <c r="D141" s="115">
        <f t="shared" si="20"/>
        <v>226.745385</v>
      </c>
      <c r="E141" s="116">
        <f t="shared" si="16"/>
        <v>4308.1623149999996</v>
      </c>
      <c r="F141" s="117">
        <f t="shared" si="17"/>
        <v>4308.1623149999996</v>
      </c>
      <c r="G141" s="112"/>
      <c r="H141" s="118">
        <f t="shared" si="18"/>
        <v>1.1605876553423251E-5</v>
      </c>
      <c r="I141" s="118">
        <f t="shared" si="19"/>
        <v>1.1605876553423251E-2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5768.2515000000003</v>
      </c>
      <c r="D142" s="115">
        <f t="shared" si="20"/>
        <v>288.412575</v>
      </c>
      <c r="E142" s="116">
        <f t="shared" ref="E142:E150" si="21">C142-D142</f>
        <v>5479.838925</v>
      </c>
      <c r="F142" s="117">
        <f t="shared" si="17"/>
        <v>5479.838925</v>
      </c>
      <c r="G142" s="112"/>
      <c r="H142" s="118">
        <f t="shared" si="18"/>
        <v>9.1243557856949349E-6</v>
      </c>
      <c r="I142" s="118">
        <f t="shared" si="19"/>
        <v>9.1243557856949351E-3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5732</v>
      </c>
      <c r="D143" s="115">
        <f t="shared" si="20"/>
        <v>286.60000000000002</v>
      </c>
      <c r="E143" s="116">
        <f t="shared" si="21"/>
        <v>5445.4</v>
      </c>
      <c r="F143" s="117">
        <f t="shared" si="17"/>
        <v>5445.4</v>
      </c>
      <c r="G143" s="112"/>
      <c r="H143" s="118">
        <f t="shared" si="18"/>
        <v>9.1820619238256265E-6</v>
      </c>
      <c r="I143" s="118">
        <f t="shared" si="19"/>
        <v>9.1820619238256272E-3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8814.6209999999992</v>
      </c>
      <c r="D144" s="115">
        <f t="shared" si="20"/>
        <v>440.73104999999998</v>
      </c>
      <c r="E144" s="116">
        <f t="shared" si="21"/>
        <v>8373.8899499999989</v>
      </c>
      <c r="F144" s="117">
        <f t="shared" si="17"/>
        <v>8373.8899499999989</v>
      </c>
      <c r="G144" s="112"/>
      <c r="H144" s="118">
        <f t="shared" si="18"/>
        <v>5.9709406618127373E-6</v>
      </c>
      <c r="I144" s="118">
        <f t="shared" si="19"/>
        <v>5.9709406618127375E-3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11897.9</v>
      </c>
      <c r="D145" s="115">
        <f t="shared" si="20"/>
        <v>594.89499999999998</v>
      </c>
      <c r="E145" s="116">
        <f t="shared" si="21"/>
        <v>11303.004999999999</v>
      </c>
      <c r="F145" s="117">
        <f t="shared" si="17"/>
        <v>11303.004999999999</v>
      </c>
      <c r="G145" s="112"/>
      <c r="H145" s="118">
        <f t="shared" si="18"/>
        <v>4.4236023960000069E-6</v>
      </c>
      <c r="I145" s="118">
        <f t="shared" si="19"/>
        <v>4.4236023960000067E-3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17905</v>
      </c>
      <c r="D146" s="115">
        <f t="shared" si="20"/>
        <v>895.25</v>
      </c>
      <c r="E146" s="116">
        <f t="shared" si="21"/>
        <v>17009.75</v>
      </c>
      <c r="F146" s="117">
        <f t="shared" si="17"/>
        <v>17009.75</v>
      </c>
      <c r="G146" s="112"/>
      <c r="H146" s="118">
        <f t="shared" si="18"/>
        <v>2.939490586281397E-6</v>
      </c>
      <c r="I146" s="118">
        <f t="shared" si="19"/>
        <v>2.939490586281397E-3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22593</v>
      </c>
      <c r="D147" s="115">
        <f t="shared" si="20"/>
        <v>1129.6500000000001</v>
      </c>
      <c r="E147" s="116">
        <f t="shared" si="21"/>
        <v>21463.35</v>
      </c>
      <c r="F147" s="117">
        <f t="shared" si="17"/>
        <v>21463.35</v>
      </c>
      <c r="G147" s="112"/>
      <c r="H147" s="118">
        <f t="shared" si="18"/>
        <v>2.3295524696750539E-6</v>
      </c>
      <c r="I147" s="118">
        <f t="shared" si="19"/>
        <v>2.329552469675054E-3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25910</v>
      </c>
      <c r="D148" s="115">
        <f t="shared" si="20"/>
        <v>1295.5</v>
      </c>
      <c r="E148" s="116">
        <f t="shared" si="21"/>
        <v>24614.5</v>
      </c>
      <c r="F148" s="117">
        <f t="shared" si="17"/>
        <v>24614.5</v>
      </c>
      <c r="G148" s="112"/>
      <c r="H148" s="118">
        <f t="shared" si="18"/>
        <v>2.0313230006703401E-6</v>
      </c>
      <c r="I148" s="118">
        <f t="shared" si="19"/>
        <v>2.0313230006703403E-3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6.6993513</v>
      </c>
      <c r="D150" s="115">
        <f>C150*0.03</f>
        <v>0.20098053899999999</v>
      </c>
      <c r="E150" s="116">
        <f t="shared" si="21"/>
        <v>6.4983707610000003</v>
      </c>
      <c r="F150" s="117">
        <f t="shared" si="17"/>
        <v>6.4983707610000003</v>
      </c>
      <c r="G150" s="112"/>
      <c r="H150" s="118">
        <f t="shared" si="18"/>
        <v>4.6165417615204596E-3</v>
      </c>
      <c r="I150" s="118">
        <f t="shared" si="19"/>
        <v>4.6165417615204598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2026-10-12T08:12:57Z</dcterms:created>
  <dcterms:modified xsi:type="dcterms:W3CDTF">2026-10-12T08:14:57Z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2026-10-12T08:14:13Z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83573f04-521d-4c57-a3c5-84e646cfeae2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