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53DDAC1E-178A-4EFF-9F0A-2A848F0DA3C6}" xr6:coauthVersionLast="47" xr6:coauthVersionMax="47" xr10:uidLastSave="{00000000-0000-0000-0000-000000000000}"/>
  <bookViews>
    <workbookView xWindow="-110" yWindow="-110" windowWidth="19420" windowHeight="10300" activeTab="1" xr2:uid="{9D234C1A-1AA4-4328-8FC6-13131F955C19}"/>
  </bookViews>
  <sheets>
    <sheet name="Current Rate" sheetId="1" r:id="rId1"/>
    <sheet name="Card" sheetId="2" r:id="rId2"/>
  </sheets>
  <externalReferences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50" i="2" l="1"/>
  <c r="C150" i="2"/>
  <c r="C149" i="2"/>
  <c r="D149" i="2" s="1"/>
  <c r="C148" i="2"/>
  <c r="H147" i="2"/>
  <c r="I147" i="2" s="1"/>
  <c r="F147" i="2"/>
  <c r="E147" i="2"/>
  <c r="D147" i="2"/>
  <c r="C147" i="2"/>
  <c r="F146" i="2"/>
  <c r="E146" i="2"/>
  <c r="H146" i="2" s="1"/>
  <c r="I146" i="2" s="1"/>
  <c r="C146" i="2"/>
  <c r="D146" i="2" s="1"/>
  <c r="C145" i="2"/>
  <c r="C144" i="2"/>
  <c r="C143" i="2"/>
  <c r="C142" i="2"/>
  <c r="D142" i="2" s="1"/>
  <c r="E142" i="2" s="1"/>
  <c r="H142" i="2" s="1"/>
  <c r="I142" i="2" s="1"/>
  <c r="C141" i="2"/>
  <c r="C140" i="2"/>
  <c r="D140" i="2" s="1"/>
  <c r="C139" i="2"/>
  <c r="D139" i="2" s="1"/>
  <c r="E139" i="2" s="1"/>
  <c r="F138" i="2"/>
  <c r="E138" i="2"/>
  <c r="H138" i="2" s="1"/>
  <c r="I138" i="2" s="1"/>
  <c r="D138" i="2"/>
  <c r="C138" i="2"/>
  <c r="C137" i="2"/>
  <c r="C136" i="2"/>
  <c r="E135" i="2"/>
  <c r="F135" i="2" s="1"/>
  <c r="D135" i="2"/>
  <c r="C135" i="2"/>
  <c r="C134" i="2"/>
  <c r="C133" i="2"/>
  <c r="H132" i="2"/>
  <c r="I132" i="2" s="1"/>
  <c r="F132" i="2"/>
  <c r="E132" i="2"/>
  <c r="C132" i="2"/>
  <c r="D132" i="2" s="1"/>
  <c r="C131" i="2"/>
  <c r="C130" i="2"/>
  <c r="D130" i="2" s="1"/>
  <c r="C129" i="2"/>
  <c r="C128" i="2"/>
  <c r="C127" i="2"/>
  <c r="H126" i="2"/>
  <c r="I126" i="2" s="1"/>
  <c r="F126" i="2"/>
  <c r="E126" i="2"/>
  <c r="D126" i="2"/>
  <c r="C126" i="2"/>
  <c r="C125" i="2"/>
  <c r="D125" i="2" s="1"/>
  <c r="E125" i="2" s="1"/>
  <c r="C124" i="2"/>
  <c r="D124" i="2" s="1"/>
  <c r="E123" i="2"/>
  <c r="F123" i="2" s="1"/>
  <c r="D123" i="2"/>
  <c r="C123" i="2"/>
  <c r="C122" i="2"/>
  <c r="C121" i="2"/>
  <c r="C120" i="2"/>
  <c r="C119" i="2"/>
  <c r="H118" i="2"/>
  <c r="I118" i="2" s="1"/>
  <c r="F118" i="2"/>
  <c r="E118" i="2"/>
  <c r="C118" i="2"/>
  <c r="D118" i="2" s="1"/>
  <c r="C117" i="2"/>
  <c r="C116" i="2"/>
  <c r="C115" i="2"/>
  <c r="D114" i="2"/>
  <c r="E114" i="2" s="1"/>
  <c r="C114" i="2"/>
  <c r="C113" i="2"/>
  <c r="C112" i="2"/>
  <c r="C111" i="2"/>
  <c r="D111" i="2" s="1"/>
  <c r="E111" i="2" s="1"/>
  <c r="C110" i="2"/>
  <c r="C109" i="2"/>
  <c r="D109" i="2" s="1"/>
  <c r="C108" i="2"/>
  <c r="D108" i="2" s="1"/>
  <c r="C107" i="2"/>
  <c r="C106" i="2"/>
  <c r="C105" i="2"/>
  <c r="D105" i="2" s="1"/>
  <c r="C104" i="2"/>
  <c r="D104" i="2" s="1"/>
  <c r="E104" i="2" s="1"/>
  <c r="C103" i="2"/>
  <c r="C102" i="2"/>
  <c r="D102" i="2" s="1"/>
  <c r="E102" i="2" s="1"/>
  <c r="H102" i="2" s="1"/>
  <c r="I102" i="2" s="1"/>
  <c r="D101" i="2"/>
  <c r="C101" i="2"/>
  <c r="C100" i="2"/>
  <c r="C99" i="2"/>
  <c r="H98" i="2"/>
  <c r="I98" i="2" s="1"/>
  <c r="F98" i="2"/>
  <c r="E98" i="2"/>
  <c r="D98" i="2"/>
  <c r="C98" i="2"/>
  <c r="C97" i="2"/>
  <c r="D97" i="2" s="1"/>
  <c r="E97" i="2" s="1"/>
  <c r="C96" i="2"/>
  <c r="D96" i="2" s="1"/>
  <c r="C95" i="2"/>
  <c r="C94" i="2"/>
  <c r="C93" i="2"/>
  <c r="C92" i="2"/>
  <c r="D91" i="2"/>
  <c r="E91" i="2" s="1"/>
  <c r="C91" i="2"/>
  <c r="C90" i="2"/>
  <c r="D90" i="2" s="1"/>
  <c r="E90" i="2" s="1"/>
  <c r="E89" i="2"/>
  <c r="H89" i="2" s="1"/>
  <c r="I89" i="2" s="1"/>
  <c r="D89" i="2"/>
  <c r="C89" i="2"/>
  <c r="C88" i="2"/>
  <c r="D87" i="2"/>
  <c r="C87" i="2"/>
  <c r="E86" i="2"/>
  <c r="H86" i="2" s="1"/>
  <c r="I86" i="2" s="1"/>
  <c r="D86" i="2"/>
  <c r="C86" i="2"/>
  <c r="C85" i="2"/>
  <c r="D84" i="2"/>
  <c r="E84" i="2" s="1"/>
  <c r="C84" i="2"/>
  <c r="H83" i="2"/>
  <c r="I83" i="2" s="1"/>
  <c r="F83" i="2"/>
  <c r="E83" i="2"/>
  <c r="C83" i="2"/>
  <c r="D83" i="2" s="1"/>
  <c r="C82" i="2"/>
  <c r="C81" i="2"/>
  <c r="D80" i="2"/>
  <c r="C80" i="2"/>
  <c r="C79" i="2"/>
  <c r="D79" i="2" s="1"/>
  <c r="C78" i="2"/>
  <c r="D77" i="2"/>
  <c r="E77" i="2" s="1"/>
  <c r="C77" i="2"/>
  <c r="E76" i="2"/>
  <c r="C76" i="2"/>
  <c r="D76" i="2" s="1"/>
  <c r="C75" i="2"/>
  <c r="H74" i="2"/>
  <c r="I74" i="2" s="1"/>
  <c r="F74" i="2"/>
  <c r="E74" i="2"/>
  <c r="D74" i="2"/>
  <c r="C74" i="2"/>
  <c r="D73" i="2"/>
  <c r="C73" i="2"/>
  <c r="C72" i="2"/>
  <c r="D72" i="2" s="1"/>
  <c r="C71" i="2"/>
  <c r="C70" i="2"/>
  <c r="D70" i="2" s="1"/>
  <c r="H69" i="2"/>
  <c r="I69" i="2" s="1"/>
  <c r="F69" i="2"/>
  <c r="E69" i="2"/>
  <c r="C69" i="2"/>
  <c r="D69" i="2" s="1"/>
  <c r="H68" i="2"/>
  <c r="I68" i="2" s="1"/>
  <c r="F68" i="2"/>
  <c r="E68" i="2"/>
  <c r="D68" i="2"/>
  <c r="C68" i="2"/>
  <c r="C67" i="2"/>
  <c r="H66" i="2"/>
  <c r="I66" i="2" s="1"/>
  <c r="E66" i="2"/>
  <c r="F66" i="2" s="1"/>
  <c r="D66" i="2"/>
  <c r="C66" i="2"/>
  <c r="C65" i="2"/>
  <c r="C64" i="2"/>
  <c r="D64" i="2" s="1"/>
  <c r="D63" i="2"/>
  <c r="E63" i="2" s="1"/>
  <c r="C63" i="2"/>
  <c r="C62" i="2"/>
  <c r="D62" i="2" s="1"/>
  <c r="C61" i="2"/>
  <c r="C60" i="2"/>
  <c r="D60" i="2" s="1"/>
  <c r="E60" i="2" s="1"/>
  <c r="H60" i="2" s="1"/>
  <c r="I60" i="2" s="1"/>
  <c r="E59" i="2"/>
  <c r="D59" i="2"/>
  <c r="C59" i="2"/>
  <c r="C58" i="2"/>
  <c r="D58" i="2" s="1"/>
  <c r="C57" i="2"/>
  <c r="D57" i="2" s="1"/>
  <c r="C56" i="2"/>
  <c r="D56" i="2" s="1"/>
  <c r="C55" i="2"/>
  <c r="D55" i="2" s="1"/>
  <c r="C54" i="2"/>
  <c r="C53" i="2"/>
  <c r="D53" i="2" s="1"/>
  <c r="E52" i="2"/>
  <c r="F52" i="2" s="1"/>
  <c r="D52" i="2"/>
  <c r="C52" i="2"/>
  <c r="C51" i="2"/>
  <c r="C50" i="2"/>
  <c r="D50" i="2" s="1"/>
  <c r="C49" i="2"/>
  <c r="D49" i="2" s="1"/>
  <c r="E49" i="2" s="1"/>
  <c r="C48" i="2"/>
  <c r="D48" i="2" s="1"/>
  <c r="C47" i="2"/>
  <c r="D47" i="2" s="1"/>
  <c r="C46" i="2"/>
  <c r="C45" i="2"/>
  <c r="D44" i="2"/>
  <c r="E44" i="2" s="1"/>
  <c r="C44" i="2"/>
  <c r="C43" i="2"/>
  <c r="C42" i="2"/>
  <c r="I41" i="2"/>
  <c r="H41" i="2"/>
  <c r="F41" i="2"/>
  <c r="E41" i="2"/>
  <c r="C41" i="2"/>
  <c r="D41" i="2" s="1"/>
  <c r="C40" i="2"/>
  <c r="C39" i="2"/>
  <c r="H38" i="2"/>
  <c r="I38" i="2" s="1"/>
  <c r="C38" i="2"/>
  <c r="D38" i="2" s="1"/>
  <c r="E38" i="2" s="1"/>
  <c r="F38" i="2" s="1"/>
  <c r="C37" i="2"/>
  <c r="D37" i="2" s="1"/>
  <c r="C36" i="2"/>
  <c r="D36" i="2" s="1"/>
  <c r="C35" i="2"/>
  <c r="C34" i="2"/>
  <c r="D34" i="2" s="1"/>
  <c r="D33" i="2"/>
  <c r="E33" i="2" s="1"/>
  <c r="C33" i="2"/>
  <c r="C32" i="2"/>
  <c r="D32" i="2" s="1"/>
  <c r="D31" i="2"/>
  <c r="E31" i="2" s="1"/>
  <c r="C31" i="2"/>
  <c r="C30" i="2"/>
  <c r="D30" i="2" s="1"/>
  <c r="E30" i="2" s="1"/>
  <c r="H30" i="2" s="1"/>
  <c r="I30" i="2" s="1"/>
  <c r="C29" i="2"/>
  <c r="D29" i="2" s="1"/>
  <c r="C28" i="2"/>
  <c r="D28" i="2" s="1"/>
  <c r="C27" i="2"/>
  <c r="D27" i="2" s="1"/>
  <c r="C26" i="2"/>
  <c r="D26" i="2" s="1"/>
  <c r="D25" i="2"/>
  <c r="E25" i="2" s="1"/>
  <c r="C25" i="2"/>
  <c r="C24" i="2"/>
  <c r="C23" i="2"/>
  <c r="D23" i="2" s="1"/>
  <c r="E22" i="2"/>
  <c r="F22" i="2" s="1"/>
  <c r="C22" i="2"/>
  <c r="D22" i="2" s="1"/>
  <c r="C21" i="2"/>
  <c r="C20" i="2"/>
  <c r="D20" i="2" s="1"/>
  <c r="C19" i="2"/>
  <c r="D19" i="2" s="1"/>
  <c r="E19" i="2" s="1"/>
  <c r="H19" i="2" s="1"/>
  <c r="I19" i="2" s="1"/>
  <c r="C18" i="2"/>
  <c r="E17" i="2"/>
  <c r="F17" i="2" s="1"/>
  <c r="D17" i="2"/>
  <c r="C17" i="2"/>
  <c r="C16" i="2"/>
  <c r="C15" i="2"/>
  <c r="D15" i="2" s="1"/>
  <c r="D14" i="2"/>
  <c r="E14" i="2" s="1"/>
  <c r="C14" i="2"/>
  <c r="E13" i="2"/>
  <c r="C13" i="2"/>
  <c r="D13" i="2" s="1"/>
  <c r="C12" i="2"/>
  <c r="D12" i="2" s="1"/>
  <c r="C11" i="2"/>
  <c r="D11" i="2" s="1"/>
  <c r="E11" i="2" s="1"/>
  <c r="D10" i="2"/>
  <c r="E10" i="2" s="1"/>
  <c r="C10" i="2"/>
  <c r="C9" i="2"/>
  <c r="C8" i="2"/>
  <c r="D8" i="2" s="1"/>
  <c r="D7" i="2"/>
  <c r="E7" i="2" s="1"/>
  <c r="C7" i="2"/>
  <c r="C6" i="2"/>
  <c r="D6" i="2" s="1"/>
  <c r="C5" i="2"/>
  <c r="C4" i="2"/>
  <c r="C3" i="2"/>
  <c r="C2" i="2"/>
  <c r="L1" i="2"/>
  <c r="K56" i="1"/>
  <c r="G43" i="1"/>
  <c r="K43" i="1" s="1"/>
  <c r="G41" i="1"/>
  <c r="K41" i="1" s="1"/>
  <c r="B41" i="1" s="1"/>
  <c r="L50" i="1" s="1"/>
  <c r="G39" i="1"/>
  <c r="P39" i="1" s="1"/>
  <c r="P37" i="1"/>
  <c r="S37" i="1" s="1"/>
  <c r="K37" i="1"/>
  <c r="J37" i="1"/>
  <c r="G37" i="1"/>
  <c r="H37" i="1" s="1"/>
  <c r="G35" i="1"/>
  <c r="P35" i="1" s="1"/>
  <c r="G33" i="1"/>
  <c r="J33" i="1" s="1"/>
  <c r="C33" i="1" s="1"/>
  <c r="G31" i="1"/>
  <c r="P31" i="1" s="1"/>
  <c r="G29" i="1"/>
  <c r="J29" i="1" s="1"/>
  <c r="B29" i="1" s="1"/>
  <c r="G27" i="1"/>
  <c r="P27" i="1" s="1"/>
  <c r="G25" i="1"/>
  <c r="J25" i="1" s="1"/>
  <c r="B25" i="1" s="1"/>
  <c r="C23" i="1"/>
  <c r="B23" i="1"/>
  <c r="B43" i="1" s="1"/>
  <c r="B16" i="1"/>
  <c r="H7" i="2" l="1"/>
  <c r="I7" i="2" s="1"/>
  <c r="F7" i="2"/>
  <c r="F10" i="2"/>
  <c r="H10" i="2"/>
  <c r="I10" i="2" s="1"/>
  <c r="F31" i="2"/>
  <c r="H31" i="2"/>
  <c r="I31" i="2" s="1"/>
  <c r="H63" i="2"/>
  <c r="I63" i="2" s="1"/>
  <c r="F63" i="2"/>
  <c r="F91" i="2"/>
  <c r="H91" i="2"/>
  <c r="I91" i="2" s="1"/>
  <c r="H84" i="2"/>
  <c r="I84" i="2" s="1"/>
  <c r="F84" i="2"/>
  <c r="H114" i="2"/>
  <c r="I114" i="2" s="1"/>
  <c r="F114" i="2"/>
  <c r="D24" i="2"/>
  <c r="E24" i="2" s="1"/>
  <c r="F59" i="2"/>
  <c r="H59" i="2"/>
  <c r="I59" i="2" s="1"/>
  <c r="H111" i="2"/>
  <c r="I111" i="2" s="1"/>
  <c r="F111" i="2"/>
  <c r="E88" i="2"/>
  <c r="F102" i="2"/>
  <c r="H52" i="2"/>
  <c r="I52" i="2" s="1"/>
  <c r="H17" i="2"/>
  <c r="I17" i="2" s="1"/>
  <c r="E45" i="2"/>
  <c r="E4" i="2"/>
  <c r="H77" i="2"/>
  <c r="I77" i="2" s="1"/>
  <c r="F77" i="2"/>
  <c r="D4" i="2"/>
  <c r="F142" i="2"/>
  <c r="H33" i="2"/>
  <c r="I33" i="2" s="1"/>
  <c r="F33" i="2"/>
  <c r="H25" i="2"/>
  <c r="I25" i="2" s="1"/>
  <c r="F25" i="2"/>
  <c r="D81" i="2"/>
  <c r="E81" i="2" s="1"/>
  <c r="D88" i="2"/>
  <c r="D131" i="2"/>
  <c r="E131" i="2" s="1"/>
  <c r="D45" i="2"/>
  <c r="F11" i="2"/>
  <c r="H11" i="2"/>
  <c r="I11" i="2" s="1"/>
  <c r="D39" i="2"/>
  <c r="E39" i="2" s="1"/>
  <c r="E106" i="2"/>
  <c r="E117" i="2"/>
  <c r="D21" i="2"/>
  <c r="E21" i="2" s="1"/>
  <c r="H49" i="2"/>
  <c r="I49" i="2" s="1"/>
  <c r="F49" i="2"/>
  <c r="D42" i="2"/>
  <c r="E42" i="2" s="1"/>
  <c r="E28" i="2"/>
  <c r="H44" i="2"/>
  <c r="I44" i="2" s="1"/>
  <c r="F44" i="2"/>
  <c r="H97" i="2"/>
  <c r="I97" i="2" s="1"/>
  <c r="F97" i="2"/>
  <c r="E103" i="2"/>
  <c r="E18" i="2"/>
  <c r="F139" i="2"/>
  <c r="H139" i="2"/>
  <c r="I139" i="2" s="1"/>
  <c r="E56" i="2"/>
  <c r="F76" i="2"/>
  <c r="H76" i="2"/>
  <c r="I76" i="2" s="1"/>
  <c r="H90" i="2"/>
  <c r="I90" i="2" s="1"/>
  <c r="F90" i="2"/>
  <c r="H14" i="2"/>
  <c r="I14" i="2" s="1"/>
  <c r="F14" i="2"/>
  <c r="D67" i="2"/>
  <c r="E67" i="2" s="1"/>
  <c r="E73" i="2"/>
  <c r="E100" i="2"/>
  <c r="D35" i="2"/>
  <c r="E35" i="2" s="1"/>
  <c r="D143" i="2"/>
  <c r="E143" i="2" s="1"/>
  <c r="E53" i="2"/>
  <c r="D5" i="2"/>
  <c r="E5" i="2" s="1"/>
  <c r="E64" i="2"/>
  <c r="E136" i="2"/>
  <c r="E148" i="2"/>
  <c r="E15" i="2"/>
  <c r="E29" i="2"/>
  <c r="H104" i="2"/>
  <c r="I104" i="2" s="1"/>
  <c r="F104" i="2"/>
  <c r="D136" i="2"/>
  <c r="D40" i="2"/>
  <c r="E40" i="2" s="1"/>
  <c r="E47" i="2"/>
  <c r="E124" i="2"/>
  <c r="D129" i="2"/>
  <c r="E129" i="2" s="1"/>
  <c r="D133" i="2"/>
  <c r="E133" i="2" s="1"/>
  <c r="D145" i="2"/>
  <c r="E145" i="2" s="1"/>
  <c r="E12" i="2"/>
  <c r="E58" i="2"/>
  <c r="D75" i="2"/>
  <c r="E75" i="2" s="1"/>
  <c r="F86" i="2"/>
  <c r="E23" i="2"/>
  <c r="F30" i="2"/>
  <c r="E37" i="2"/>
  <c r="D51" i="2"/>
  <c r="E51" i="2" s="1"/>
  <c r="E55" i="2"/>
  <c r="E72" i="2"/>
  <c r="E94" i="2"/>
  <c r="E105" i="2"/>
  <c r="E109" i="2"/>
  <c r="E130" i="2"/>
  <c r="E149" i="2"/>
  <c r="E99" i="2"/>
  <c r="D46" i="2"/>
  <c r="E46" i="2" s="1"/>
  <c r="E70" i="2"/>
  <c r="E96" i="2"/>
  <c r="D103" i="2"/>
  <c r="H123" i="2"/>
  <c r="I123" i="2" s="1"/>
  <c r="H135" i="2"/>
  <c r="I135" i="2" s="1"/>
  <c r="E144" i="2"/>
  <c r="E32" i="2"/>
  <c r="E115" i="2"/>
  <c r="E120" i="2"/>
  <c r="H22" i="2"/>
  <c r="I22" i="2" s="1"/>
  <c r="E50" i="2"/>
  <c r="E82" i="2"/>
  <c r="D93" i="2"/>
  <c r="E93" i="2" s="1"/>
  <c r="D100" i="2"/>
  <c r="D115" i="2"/>
  <c r="D43" i="2"/>
  <c r="E43" i="2"/>
  <c r="D61" i="2"/>
  <c r="E61" i="2" s="1"/>
  <c r="D82" i="2"/>
  <c r="D116" i="2"/>
  <c r="E116" i="2" s="1"/>
  <c r="D2" i="2"/>
  <c r="E2" i="2" s="1"/>
  <c r="D9" i="2"/>
  <c r="E9" i="2" s="1"/>
  <c r="F19" i="2"/>
  <c r="D54" i="2"/>
  <c r="E54" i="2"/>
  <c r="D112" i="2"/>
  <c r="E112" i="2" s="1"/>
  <c r="E6" i="2"/>
  <c r="E26" i="2"/>
  <c r="D65" i="2"/>
  <c r="E65" i="2"/>
  <c r="D117" i="2"/>
  <c r="D121" i="2"/>
  <c r="E121" i="2" s="1"/>
  <c r="D137" i="2"/>
  <c r="E137" i="2" s="1"/>
  <c r="D16" i="2"/>
  <c r="E16" i="2" s="1"/>
  <c r="E79" i="2"/>
  <c r="F125" i="2"/>
  <c r="H125" i="2"/>
  <c r="I125" i="2" s="1"/>
  <c r="D3" i="2"/>
  <c r="E3" i="2" s="1"/>
  <c r="E20" i="2"/>
  <c r="E34" i="2"/>
  <c r="E48" i="2"/>
  <c r="E62" i="2"/>
  <c r="E80" i="2"/>
  <c r="E87" i="2"/>
  <c r="D94" i="2"/>
  <c r="D18" i="2"/>
  <c r="F60" i="2"/>
  <c r="D119" i="2"/>
  <c r="E119" i="2"/>
  <c r="E127" i="2"/>
  <c r="E36" i="2"/>
  <c r="D128" i="2"/>
  <c r="E128" i="2" s="1"/>
  <c r="E140" i="2"/>
  <c r="D78" i="2"/>
  <c r="E78" i="2" s="1"/>
  <c r="F89" i="2"/>
  <c r="E108" i="2"/>
  <c r="H13" i="2"/>
  <c r="I13" i="2" s="1"/>
  <c r="F13" i="2"/>
  <c r="E122" i="2"/>
  <c r="E27" i="2"/>
  <c r="D95" i="2"/>
  <c r="E95" i="2" s="1"/>
  <c r="D107" i="2"/>
  <c r="E107" i="2" s="1"/>
  <c r="D110" i="2"/>
  <c r="E110" i="2" s="1"/>
  <c r="D122" i="2"/>
  <c r="D144" i="2"/>
  <c r="E8" i="2"/>
  <c r="E57" i="2"/>
  <c r="E101" i="2"/>
  <c r="E150" i="2"/>
  <c r="D71" i="2"/>
  <c r="E71" i="2" s="1"/>
  <c r="E141" i="2"/>
  <c r="D85" i="2"/>
  <c r="E85" i="2" s="1"/>
  <c r="D92" i="2"/>
  <c r="E92" i="2" s="1"/>
  <c r="D99" i="2"/>
  <c r="D106" i="2"/>
  <c r="D113" i="2"/>
  <c r="E113" i="2" s="1"/>
  <c r="D120" i="2"/>
  <c r="D127" i="2"/>
  <c r="D134" i="2"/>
  <c r="E134" i="2" s="1"/>
  <c r="D141" i="2"/>
  <c r="D148" i="2"/>
  <c r="Q27" i="1"/>
  <c r="T27" i="1" s="1"/>
  <c r="S27" i="1"/>
  <c r="Q35" i="1"/>
  <c r="T35" i="1"/>
  <c r="S35" i="1"/>
  <c r="C43" i="1"/>
  <c r="Q31" i="1"/>
  <c r="T31" i="1"/>
  <c r="S31" i="1"/>
  <c r="Q39" i="1"/>
  <c r="T39" i="1"/>
  <c r="S39" i="1"/>
  <c r="P43" i="1"/>
  <c r="H43" i="1"/>
  <c r="J43" i="1"/>
  <c r="H25" i="1"/>
  <c r="H27" i="1"/>
  <c r="K27" i="1" s="1"/>
  <c r="B27" i="1" s="1"/>
  <c r="L52" i="1" s="1"/>
  <c r="H31" i="1"/>
  <c r="H33" i="1"/>
  <c r="K33" i="1" s="1"/>
  <c r="B33" i="1" s="1"/>
  <c r="L51" i="1" s="1"/>
  <c r="H35" i="1"/>
  <c r="Q37" i="1"/>
  <c r="J27" i="1"/>
  <c r="C27" i="1" s="1"/>
  <c r="J31" i="1"/>
  <c r="C31" i="1" s="1"/>
  <c r="J35" i="1"/>
  <c r="C35" i="1" s="1"/>
  <c r="K25" i="1"/>
  <c r="C25" i="1" s="1"/>
  <c r="L48" i="1" s="1"/>
  <c r="K29" i="1"/>
  <c r="C29" i="1" s="1"/>
  <c r="L49" i="1" s="1"/>
  <c r="K31" i="1"/>
  <c r="B31" i="1" s="1"/>
  <c r="K35" i="1"/>
  <c r="B35" i="1" s="1"/>
  <c r="T37" i="1"/>
  <c r="P25" i="1"/>
  <c r="P29" i="1"/>
  <c r="P33" i="1"/>
  <c r="P41" i="1"/>
  <c r="H39" i="1"/>
  <c r="X26" i="1"/>
  <c r="X28" i="1"/>
  <c r="X30" i="1"/>
  <c r="X32" i="1"/>
  <c r="X34" i="1"/>
  <c r="B37" i="1"/>
  <c r="J39" i="1"/>
  <c r="B39" i="1" s="1"/>
  <c r="Y24" i="1"/>
  <c r="C37" i="1"/>
  <c r="K39" i="1"/>
  <c r="C39" i="1" s="1"/>
  <c r="H29" i="1"/>
  <c r="H41" i="1"/>
  <c r="J41" i="1"/>
  <c r="C41" i="1" s="1"/>
  <c r="F78" i="2" l="1"/>
  <c r="H78" i="2"/>
  <c r="I78" i="2" s="1"/>
  <c r="F112" i="2"/>
  <c r="H112" i="2"/>
  <c r="I112" i="2" s="1"/>
  <c r="H145" i="2"/>
  <c r="I145" i="2" s="1"/>
  <c r="F145" i="2"/>
  <c r="F5" i="2"/>
  <c r="H5" i="2"/>
  <c r="I5" i="2" s="1"/>
  <c r="H128" i="2"/>
  <c r="I128" i="2" s="1"/>
  <c r="F128" i="2"/>
  <c r="F3" i="2"/>
  <c r="H3" i="2"/>
  <c r="I3" i="2" s="1"/>
  <c r="F133" i="2"/>
  <c r="H133" i="2"/>
  <c r="I133" i="2" s="1"/>
  <c r="F39" i="2"/>
  <c r="H39" i="2"/>
  <c r="I39" i="2" s="1"/>
  <c r="F134" i="2"/>
  <c r="H134" i="2"/>
  <c r="I134" i="2" s="1"/>
  <c r="H129" i="2"/>
  <c r="I129" i="2" s="1"/>
  <c r="F129" i="2"/>
  <c r="H143" i="2"/>
  <c r="I143" i="2" s="1"/>
  <c r="F143" i="2"/>
  <c r="H9" i="2"/>
  <c r="I9" i="2" s="1"/>
  <c r="F9" i="2"/>
  <c r="H35" i="2"/>
  <c r="I35" i="2" s="1"/>
  <c r="F35" i="2"/>
  <c r="H110" i="2"/>
  <c r="I110" i="2" s="1"/>
  <c r="F110" i="2"/>
  <c r="H2" i="2"/>
  <c r="I2" i="2" s="1"/>
  <c r="F2" i="2"/>
  <c r="F113" i="2"/>
  <c r="H113" i="2"/>
  <c r="I113" i="2" s="1"/>
  <c r="F107" i="2"/>
  <c r="H107" i="2"/>
  <c r="I107" i="2" s="1"/>
  <c r="H16" i="2"/>
  <c r="I16" i="2" s="1"/>
  <c r="F16" i="2"/>
  <c r="H116" i="2"/>
  <c r="I116" i="2" s="1"/>
  <c r="F116" i="2"/>
  <c r="F40" i="2"/>
  <c r="H40" i="2"/>
  <c r="I40" i="2" s="1"/>
  <c r="H131" i="2"/>
  <c r="I131" i="2" s="1"/>
  <c r="F131" i="2"/>
  <c r="F95" i="2"/>
  <c r="H95" i="2"/>
  <c r="I95" i="2" s="1"/>
  <c r="H137" i="2"/>
  <c r="I137" i="2" s="1"/>
  <c r="F137" i="2"/>
  <c r="F51" i="2"/>
  <c r="H51" i="2"/>
  <c r="I51" i="2" s="1"/>
  <c r="H67" i="2"/>
  <c r="I67" i="2" s="1"/>
  <c r="F67" i="2"/>
  <c r="H121" i="2"/>
  <c r="I121" i="2" s="1"/>
  <c r="F121" i="2"/>
  <c r="H61" i="2"/>
  <c r="I61" i="2" s="1"/>
  <c r="F61" i="2"/>
  <c r="H81" i="2"/>
  <c r="I81" i="2" s="1"/>
  <c r="F81" i="2"/>
  <c r="F92" i="2"/>
  <c r="H92" i="2"/>
  <c r="I92" i="2" s="1"/>
  <c r="F85" i="2"/>
  <c r="H85" i="2"/>
  <c r="I85" i="2" s="1"/>
  <c r="H42" i="2"/>
  <c r="I42" i="2" s="1"/>
  <c r="F42" i="2"/>
  <c r="F71" i="2"/>
  <c r="H71" i="2"/>
  <c r="I71" i="2" s="1"/>
  <c r="H46" i="2"/>
  <c r="I46" i="2" s="1"/>
  <c r="F46" i="2"/>
  <c r="H75" i="2"/>
  <c r="I75" i="2" s="1"/>
  <c r="F75" i="2"/>
  <c r="F93" i="2"/>
  <c r="H93" i="2"/>
  <c r="I93" i="2" s="1"/>
  <c r="H21" i="2"/>
  <c r="I21" i="2" s="1"/>
  <c r="F21" i="2"/>
  <c r="F24" i="2"/>
  <c r="H24" i="2"/>
  <c r="I24" i="2" s="1"/>
  <c r="F15" i="2"/>
  <c r="H15" i="2"/>
  <c r="I15" i="2" s="1"/>
  <c r="H54" i="2"/>
  <c r="I54" i="2" s="1"/>
  <c r="F54" i="2"/>
  <c r="F99" i="2"/>
  <c r="H99" i="2"/>
  <c r="I99" i="2" s="1"/>
  <c r="F148" i="2"/>
  <c r="H148" i="2"/>
  <c r="I148" i="2" s="1"/>
  <c r="F45" i="2"/>
  <c r="H45" i="2"/>
  <c r="I45" i="2" s="1"/>
  <c r="F141" i="2"/>
  <c r="H141" i="2"/>
  <c r="I141" i="2" s="1"/>
  <c r="H149" i="2"/>
  <c r="I149" i="2" s="1"/>
  <c r="F149" i="2"/>
  <c r="H136" i="2"/>
  <c r="I136" i="2" s="1"/>
  <c r="F136" i="2"/>
  <c r="H103" i="2"/>
  <c r="I103" i="2" s="1"/>
  <c r="F103" i="2"/>
  <c r="H27" i="2"/>
  <c r="I27" i="2" s="1"/>
  <c r="F27" i="2"/>
  <c r="H119" i="2"/>
  <c r="I119" i="2" s="1"/>
  <c r="F119" i="2"/>
  <c r="H109" i="2"/>
  <c r="I109" i="2" s="1"/>
  <c r="F109" i="2"/>
  <c r="F106" i="2"/>
  <c r="H106" i="2"/>
  <c r="I106" i="2" s="1"/>
  <c r="H115" i="2"/>
  <c r="I115" i="2" s="1"/>
  <c r="F115" i="2"/>
  <c r="H94" i="2"/>
  <c r="I94" i="2" s="1"/>
  <c r="F94" i="2"/>
  <c r="H101" i="2"/>
  <c r="I101" i="2" s="1"/>
  <c r="F101" i="2"/>
  <c r="H72" i="2"/>
  <c r="I72" i="2" s="1"/>
  <c r="F72" i="2"/>
  <c r="H28" i="2"/>
  <c r="I28" i="2" s="1"/>
  <c r="F28" i="2"/>
  <c r="H108" i="2"/>
  <c r="I108" i="2" s="1"/>
  <c r="F108" i="2"/>
  <c r="F8" i="2"/>
  <c r="H8" i="2"/>
  <c r="I8" i="2" s="1"/>
  <c r="H65" i="2"/>
  <c r="I65" i="2" s="1"/>
  <c r="F65" i="2"/>
  <c r="F62" i="2"/>
  <c r="H62" i="2"/>
  <c r="I62" i="2" s="1"/>
  <c r="H20" i="2"/>
  <c r="I20" i="2" s="1"/>
  <c r="F20" i="2"/>
  <c r="H73" i="2"/>
  <c r="I73" i="2" s="1"/>
  <c r="F73" i="2"/>
  <c r="H4" i="2"/>
  <c r="I4" i="2" s="1"/>
  <c r="F4" i="2"/>
  <c r="H82" i="2"/>
  <c r="I82" i="2" s="1"/>
  <c r="F82" i="2"/>
  <c r="H58" i="2"/>
  <c r="I58" i="2" s="1"/>
  <c r="F58" i="2"/>
  <c r="H18" i="2"/>
  <c r="I18" i="2" s="1"/>
  <c r="F18" i="2"/>
  <c r="F36" i="2"/>
  <c r="H36" i="2"/>
  <c r="I36" i="2" s="1"/>
  <c r="F50" i="2"/>
  <c r="H50" i="2"/>
  <c r="I50" i="2" s="1"/>
  <c r="H12" i="2"/>
  <c r="I12" i="2" s="1"/>
  <c r="F12" i="2"/>
  <c r="F127" i="2"/>
  <c r="H127" i="2"/>
  <c r="I127" i="2" s="1"/>
  <c r="H130" i="2"/>
  <c r="I130" i="2" s="1"/>
  <c r="F130" i="2"/>
  <c r="F64" i="2"/>
  <c r="H64" i="2"/>
  <c r="I64" i="2" s="1"/>
  <c r="H117" i="2"/>
  <c r="I117" i="2" s="1"/>
  <c r="F117" i="2"/>
  <c r="H122" i="2"/>
  <c r="I122" i="2" s="1"/>
  <c r="F122" i="2"/>
  <c r="H79" i="2"/>
  <c r="I79" i="2" s="1"/>
  <c r="F79" i="2"/>
  <c r="F120" i="2"/>
  <c r="H120" i="2"/>
  <c r="I120" i="2" s="1"/>
  <c r="H105" i="2"/>
  <c r="I105" i="2" s="1"/>
  <c r="F105" i="2"/>
  <c r="H150" i="2"/>
  <c r="I150" i="2" s="1"/>
  <c r="F150" i="2"/>
  <c r="H32" i="2"/>
  <c r="I32" i="2" s="1"/>
  <c r="F32" i="2"/>
  <c r="H124" i="2"/>
  <c r="I124" i="2" s="1"/>
  <c r="F124" i="2"/>
  <c r="H88" i="2"/>
  <c r="I88" i="2" s="1"/>
  <c r="F88" i="2"/>
  <c r="F144" i="2"/>
  <c r="H144" i="2"/>
  <c r="I144" i="2" s="1"/>
  <c r="F47" i="2"/>
  <c r="H47" i="2"/>
  <c r="I47" i="2" s="1"/>
  <c r="F53" i="2"/>
  <c r="H53" i="2"/>
  <c r="I53" i="2" s="1"/>
  <c r="F57" i="2"/>
  <c r="H57" i="2"/>
  <c r="I57" i="2" s="1"/>
  <c r="H55" i="2"/>
  <c r="I55" i="2" s="1"/>
  <c r="F55" i="2"/>
  <c r="H87" i="2"/>
  <c r="I87" i="2" s="1"/>
  <c r="F87" i="2"/>
  <c r="H80" i="2"/>
  <c r="I80" i="2" s="1"/>
  <c r="F80" i="2"/>
  <c r="F43" i="2"/>
  <c r="H43" i="2"/>
  <c r="I43" i="2" s="1"/>
  <c r="H37" i="2"/>
  <c r="I37" i="2" s="1"/>
  <c r="F37" i="2"/>
  <c r="H56" i="2"/>
  <c r="I56" i="2" s="1"/>
  <c r="F56" i="2"/>
  <c r="H96" i="2"/>
  <c r="I96" i="2" s="1"/>
  <c r="F96" i="2"/>
  <c r="H140" i="2"/>
  <c r="I140" i="2" s="1"/>
  <c r="F140" i="2"/>
  <c r="F48" i="2"/>
  <c r="H48" i="2"/>
  <c r="I48" i="2" s="1"/>
  <c r="H26" i="2"/>
  <c r="I26" i="2" s="1"/>
  <c r="F26" i="2"/>
  <c r="F70" i="2"/>
  <c r="H70" i="2"/>
  <c r="I70" i="2" s="1"/>
  <c r="H23" i="2"/>
  <c r="I23" i="2" s="1"/>
  <c r="F23" i="2"/>
  <c r="H100" i="2"/>
  <c r="I100" i="2" s="1"/>
  <c r="F100" i="2"/>
  <c r="F34" i="2"/>
  <c r="H34" i="2"/>
  <c r="I34" i="2" s="1"/>
  <c r="H6" i="2"/>
  <c r="I6" i="2" s="1"/>
  <c r="F6" i="2"/>
  <c r="F29" i="2"/>
  <c r="H29" i="2"/>
  <c r="I29" i="2" s="1"/>
  <c r="T43" i="1"/>
  <c r="S43" i="1"/>
  <c r="Q43" i="1"/>
  <c r="AA24" i="1"/>
  <c r="Y34" i="1"/>
  <c r="Y32" i="1"/>
  <c r="Y30" i="1"/>
  <c r="Y28" i="1"/>
  <c r="Y26" i="1"/>
  <c r="T41" i="1"/>
  <c r="S41" i="1"/>
  <c r="Q41" i="1"/>
  <c r="Q33" i="1"/>
  <c r="T33" i="1" s="1"/>
  <c r="S33" i="1"/>
  <c r="Q29" i="1"/>
  <c r="T29" i="1"/>
  <c r="S29" i="1"/>
  <c r="Q25" i="1"/>
  <c r="T25" i="1"/>
  <c r="S25" i="1"/>
  <c r="AB24" i="1" l="1"/>
  <c r="AA34" i="1"/>
  <c r="AA32" i="1"/>
  <c r="AA30" i="1"/>
  <c r="AA28" i="1"/>
  <c r="AA26" i="1"/>
  <c r="AB34" i="1" l="1"/>
  <c r="AB32" i="1"/>
  <c r="AB30" i="1"/>
  <c r="AB28" i="1"/>
  <c r="AB26" i="1"/>
</calcChain>
</file>

<file path=xl/sharedStrings.xml><?xml version="1.0" encoding="utf-8"?>
<sst xmlns="http://schemas.openxmlformats.org/spreadsheetml/2006/main" count="263" uniqueCount="213">
  <si>
    <t xml:space="preserve"> </t>
  </si>
  <si>
    <t>STANBIC IBTC</t>
  </si>
  <si>
    <t>TREASURY DEPT.</t>
  </si>
  <si>
    <t>Tel.- 2700669, 2700668, 2700667</t>
  </si>
  <si>
    <t>The following rates are advised for transactions</t>
  </si>
  <si>
    <t xml:space="preserve">-   below $10,000 (FCY to NGN) or its' equivalent in other currencies. </t>
  </si>
  <si>
    <t xml:space="preserve">-   below $10,000 (against USD) or its' equivalent in other currencies. </t>
  </si>
  <si>
    <t>|</t>
  </si>
  <si>
    <t>Please contact Treasury for volumes over the above specified limits</t>
  </si>
  <si>
    <t>Date</t>
  </si>
  <si>
    <t>CASH / TT / CHQ</t>
  </si>
  <si>
    <t xml:space="preserve">TRANSFERS </t>
  </si>
  <si>
    <t>CASH DEPOSITS</t>
  </si>
  <si>
    <t>Stanbic IBTC BID</t>
  </si>
  <si>
    <t>Stanbic IBTC OFFER</t>
  </si>
  <si>
    <t>INDICATIVE RATES</t>
  </si>
  <si>
    <t xml:space="preserve"> PTA &amp; BTA (I&amp;E)</t>
  </si>
  <si>
    <t>Med &amp; Tuition (I&amp;E)</t>
  </si>
  <si>
    <t xml:space="preserve"> PTA/EDUC/MEDICALS</t>
  </si>
  <si>
    <t>ib</t>
  </si>
  <si>
    <t>USD/NGN</t>
  </si>
  <si>
    <t>.</t>
  </si>
  <si>
    <t>Xrates - NO SPREAD(bids)</t>
  </si>
  <si>
    <t xml:space="preserve">FUNDS NOT AVAILABLE 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</si>
  <si>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</si>
  <si>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</si>
  <si>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</si>
  <si>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</si>
  <si>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</si>
  <si>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</si>
  <si>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</si>
  <si>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</si>
  <si>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</si>
  <si>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</si>
  <si>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</si>
  <si>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</si>
  <si>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</si>
  <si>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</si>
  <si>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</si>
  <si>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</si>
  <si>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</si>
  <si>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</si>
  <si>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</si>
  <si>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</si>
  <si>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</si>
  <si>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</si>
  <si>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</si>
  <si>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</si>
  <si>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</si>
  <si>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CNH/NGN</t>
  </si>
  <si>
    <t>USD/CNH</t>
  </si>
  <si>
    <t>cny</t>
  </si>
  <si>
    <t>CNY/NGN</t>
  </si>
  <si>
    <t>USD/CNY</t>
  </si>
  <si>
    <t>Form M Rate</t>
  </si>
  <si>
    <t>SOURCE:https://customs.gov.ng/exchange-rate</t>
  </si>
  <si>
    <t>PREVIOUS DAY NAFEX FIX</t>
  </si>
  <si>
    <t>CCY CODE</t>
  </si>
  <si>
    <t>CURRENCY NAME</t>
  </si>
  <si>
    <t>Mastercard RATE</t>
  </si>
  <si>
    <t>Spread</t>
  </si>
  <si>
    <t>Final</t>
  </si>
  <si>
    <t xml:space="preserve">MASTERCARD RATES </t>
  </si>
  <si>
    <t>NGN</t>
  </si>
  <si>
    <t>KWD</t>
  </si>
  <si>
    <t>BHD</t>
  </si>
  <si>
    <t>OMR</t>
  </si>
  <si>
    <t>JOD</t>
  </si>
  <si>
    <t>GBP</t>
  </si>
  <si>
    <t>SHP</t>
  </si>
  <si>
    <t>GIP</t>
  </si>
  <si>
    <t>FKP</t>
  </si>
  <si>
    <t>CHF</t>
  </si>
  <si>
    <t>KYD</t>
  </si>
  <si>
    <t>EUR</t>
  </si>
  <si>
    <t>PAB</t>
  </si>
  <si>
    <t>BSD</t>
  </si>
  <si>
    <t>BMD</t>
  </si>
  <si>
    <t>SGD</t>
  </si>
  <si>
    <t>BND</t>
  </si>
  <si>
    <t>CAD</t>
  </si>
  <si>
    <t>AUD</t>
  </si>
  <si>
    <t>AZN</t>
  </si>
  <si>
    <t>BAM</t>
  </si>
  <si>
    <t>NZD</t>
  </si>
  <si>
    <t>AWG</t>
  </si>
  <si>
    <t>ANG</t>
  </si>
  <si>
    <t>BBD</t>
  </si>
  <si>
    <t>BZD</t>
  </si>
  <si>
    <t>FJD</t>
  </si>
  <si>
    <t>TOP</t>
  </si>
  <si>
    <t>GEL</t>
  </si>
  <si>
    <t>WST</t>
  </si>
  <si>
    <t>XCD</t>
  </si>
  <si>
    <t>BYN</t>
  </si>
  <si>
    <t>TND</t>
  </si>
  <si>
    <t>ILS</t>
  </si>
  <si>
    <t>PEN</t>
  </si>
  <si>
    <t>TMT</t>
  </si>
  <si>
    <t>QAR</t>
  </si>
  <si>
    <t>AED</t>
  </si>
  <si>
    <t>SAR</t>
  </si>
  <si>
    <t>PLN</t>
  </si>
  <si>
    <t>MYR</t>
  </si>
  <si>
    <t>PGK</t>
  </si>
  <si>
    <t>RON</t>
  </si>
  <si>
    <t>BRL</t>
  </si>
  <si>
    <t>LYD</t>
  </si>
  <si>
    <t>DKK</t>
  </si>
  <si>
    <t>TTD</t>
  </si>
  <si>
    <t>CNY</t>
  </si>
  <si>
    <t>GTQ</t>
  </si>
  <si>
    <t>SBD</t>
  </si>
  <si>
    <t>HKD</t>
  </si>
  <si>
    <t>MOP</t>
  </si>
  <si>
    <t>SVC</t>
  </si>
  <si>
    <t>TJS</t>
  </si>
  <si>
    <t>MAD</t>
  </si>
  <si>
    <t>NOK</t>
  </si>
  <si>
    <t>SEK</t>
  </si>
  <si>
    <t>BOB</t>
  </si>
  <si>
    <t>GHS</t>
  </si>
  <si>
    <t>BWP</t>
  </si>
  <si>
    <t>SCR</t>
  </si>
  <si>
    <t>MVR</t>
  </si>
  <si>
    <t>SZL</t>
  </si>
  <si>
    <t>LSL</t>
  </si>
  <si>
    <t>ZAR</t>
  </si>
  <si>
    <t>NAD</t>
  </si>
  <si>
    <t>MXN</t>
  </si>
  <si>
    <t>MDL</t>
  </si>
  <si>
    <t>ZMW</t>
  </si>
  <si>
    <t>CZK</t>
  </si>
  <si>
    <t>STN</t>
  </si>
  <si>
    <t>SLE</t>
  </si>
  <si>
    <t>CUP</t>
  </si>
  <si>
    <t>HNL</t>
  </si>
  <si>
    <t>TWD</t>
  </si>
  <si>
    <t>THB</t>
  </si>
  <si>
    <t>NIO</t>
  </si>
  <si>
    <t>SRD</t>
  </si>
  <si>
    <t>MRU</t>
  </si>
  <si>
    <t>UYU</t>
  </si>
  <si>
    <t>UAH</t>
  </si>
  <si>
    <t>TRY</t>
  </si>
  <si>
    <t>MUR</t>
  </si>
  <si>
    <t>EGP</t>
  </si>
  <si>
    <t>MKD</t>
  </si>
  <si>
    <t>DOP</t>
  </si>
  <si>
    <t>PHP</t>
  </si>
  <si>
    <t>MZN</t>
  </si>
  <si>
    <t>AFN</t>
  </si>
  <si>
    <t>GMD</t>
  </si>
  <si>
    <t>RUB</t>
  </si>
  <si>
    <t>ALL</t>
  </si>
  <si>
    <t>KGS</t>
  </si>
  <si>
    <t>BTN</t>
  </si>
  <si>
    <t>INR</t>
  </si>
  <si>
    <t>CVE</t>
  </si>
  <si>
    <t>RSD</t>
  </si>
  <si>
    <t>XPF</t>
  </si>
  <si>
    <t>VUV</t>
  </si>
  <si>
    <t>SYP</t>
  </si>
  <si>
    <t>BDT</t>
  </si>
  <si>
    <t>ISK</t>
  </si>
  <si>
    <t>KES</t>
  </si>
  <si>
    <t>HTG</t>
  </si>
  <si>
    <t>DZD</t>
  </si>
  <si>
    <t>NPR</t>
  </si>
  <si>
    <t>JMD</t>
  </si>
  <si>
    <t>ETB</t>
  </si>
  <si>
    <t>JPY</t>
  </si>
  <si>
    <t>DJF</t>
  </si>
  <si>
    <t>LRD</t>
  </si>
  <si>
    <t>GYD</t>
  </si>
  <si>
    <t>PKR</t>
  </si>
  <si>
    <t>HUF</t>
  </si>
  <si>
    <t>LKR</t>
  </si>
  <si>
    <t>AMD</t>
  </si>
  <si>
    <t>KMF</t>
  </si>
  <si>
    <t>SDG</t>
  </si>
  <si>
    <t>CRC</t>
  </si>
  <si>
    <t>KZT</t>
  </si>
  <si>
    <t>SOS</t>
  </si>
  <si>
    <t>XAF</t>
  </si>
  <si>
    <t>XOF</t>
  </si>
  <si>
    <t>VES</t>
  </si>
  <si>
    <t>AON</t>
  </si>
  <si>
    <t>CLP</t>
  </si>
  <si>
    <t>IQD</t>
  </si>
  <si>
    <t>RWF</t>
  </si>
  <si>
    <t>KRW</t>
  </si>
  <si>
    <t>ARS</t>
  </si>
  <si>
    <t>YER</t>
  </si>
  <si>
    <t>MWK</t>
  </si>
  <si>
    <t>CDF</t>
  </si>
  <si>
    <t>TZS</t>
  </si>
  <si>
    <t>BIF</t>
  </si>
  <si>
    <t>COP</t>
  </si>
  <si>
    <t>MNT</t>
  </si>
  <si>
    <t>MMK</t>
  </si>
  <si>
    <t>UGX</t>
  </si>
  <si>
    <t>KHR</t>
  </si>
  <si>
    <t>MGA</t>
  </si>
  <si>
    <t>SSP</t>
  </si>
  <si>
    <t>PYG</t>
  </si>
  <si>
    <t>GNF</t>
  </si>
  <si>
    <t>UZS</t>
  </si>
  <si>
    <t>IDR</t>
  </si>
  <si>
    <t>LAK</t>
  </si>
  <si>
    <t>VND</t>
  </si>
  <si>
    <t>LBP</t>
  </si>
  <si>
    <t>CNH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</si>
</sst>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(* #,##0.0000_);_(* \(#,##0.0000\);_(* &quot;-&quot;??_);_(@_)"/>
    <numFmt numFmtId="166" formatCode="_ * #,##0.00_ ;_ * \-#,##0.00_ ;_ * &quot;-&quot;??_ ;_ @_ "/>
    <numFmt numFmtId="167" formatCode="_(* #,##0_);_(* \(#,##0\);_(* &quot;-&quot;??_);_(@_)"/>
    <numFmt numFmtId="168" formatCode="0.0000"/>
    <numFmt numFmtId="169" formatCode="_(* #,##0.00000_);_(* \(#,##0.00000\);_(* &quot;-&quot;??_);_(@_)"/>
    <numFmt numFmtId="170" formatCode="_-* #,##0.00000_-;\-* #,##0.00000_-;_-* &quot;-&quot;??_-;_-@_-"/>
    <numFmt numFmtId="171" formatCode="_(* #,##0.0000000_);_(* \(#,##0.0000000\);_(* &quot;-&quot;??_);_(@_)"/>
    <numFmt numFmtId="172" formatCode="0.00000"/>
    <numFmt numFmtId="173" formatCode="_-* #,##0.0000_-;\-* #,##0.0000_-;_-* &quot;-&quot;??_-;_-@_-"/>
    <numFmt numFmtId="174" formatCode="0.000"/>
    <numFmt numFmtId="175" formatCode="_ * #,##0.0000_ ;_ * \-#,##0.0000_ ;_ * &quot;-&quot;??_ ;_ @_ "/>
    <numFmt numFmtId="176" formatCode="_(* #,##0.00000000_);_(* \(#,##0.000000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color theme="1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rgb="FF1F497D"/>
      <name val="Aptos Narrow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164" fontId="1" fillId="0" borderId="0" applyFont="0" applyFill="0" applyBorder="0" applyAlignment="0" applyProtection="0"/>
  </cellStyleXfs>
  <cellXfs count="120">
    <xf numFmtId="0" fontId="0" fillId="0" borderId="0" xfId="0"/>
    <xf numFmtId="0" fontId="4" fillId="0" borderId="1" xfId="2" applyFont="1" applyBorder="1" applyAlignment="1" applyProtection="1">
      <alignment horizontal="right"/>
    </xf>
    <xf numFmtId="0" fontId="5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43" fontId="5" fillId="0" borderId="1" xfId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quotePrefix="1" applyFont="1" applyBorder="1" applyAlignment="1">
      <alignment horizontal="left"/>
    </xf>
    <xf numFmtId="0" fontId="10" fillId="0" borderId="1" xfId="0" applyFont="1" applyBorder="1" applyAlignment="1">
      <alignment horizontal="right"/>
    </xf>
    <xf numFmtId="43" fontId="1" fillId="0" borderId="1" xfId="0" applyNumberFormat="1" applyFont="1" applyBorder="1" applyAlignment="1">
      <alignment horizontal="right"/>
    </xf>
    <xf numFmtId="43" fontId="5" fillId="0" borderId="1" xfId="1" applyFont="1" applyFill="1" applyBorder="1" applyAlignment="1">
      <alignment horizontal="right"/>
    </xf>
    <xf numFmtId="43" fontId="5" fillId="2" borderId="1" xfId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165" fontId="5" fillId="0" borderId="1" xfId="1" applyNumberFormat="1" applyFont="1" applyBorder="1" applyAlignment="1">
      <alignment horizontal="right"/>
    </xf>
    <xf numFmtId="15" fontId="6" fillId="3" borderId="1" xfId="0" applyNumberFormat="1" applyFont="1" applyFill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166" fontId="1" fillId="0" borderId="1" xfId="0" applyNumberFormat="1" applyFont="1" applyBorder="1" applyAlignment="1">
      <alignment horizontal="right"/>
    </xf>
    <xf numFmtId="167" fontId="5" fillId="2" borderId="1" xfId="1" applyNumberFormat="1" applyFont="1" applyFill="1" applyBorder="1" applyAlignment="1">
      <alignment horizontal="right"/>
    </xf>
    <xf numFmtId="0" fontId="11" fillId="0" borderId="1" xfId="0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2" fillId="0" borderId="1" xfId="0" applyFont="1" applyBorder="1" applyAlignment="1">
      <alignment horizontal="right"/>
    </xf>
    <xf numFmtId="43" fontId="2" fillId="0" borderId="1" xfId="0" applyNumberFormat="1" applyFont="1" applyBorder="1" applyAlignment="1">
      <alignment horizontal="right"/>
    </xf>
    <xf numFmtId="43" fontId="9" fillId="0" borderId="1" xfId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43" fontId="13" fillId="0" borderId="1" xfId="1" applyFont="1" applyFill="1" applyBorder="1" applyAlignment="1">
      <alignment horizontal="center"/>
    </xf>
    <xf numFmtId="43" fontId="13" fillId="0" borderId="1" xfId="1" applyFont="1" applyFill="1" applyBorder="1" applyAlignment="1"/>
    <xf numFmtId="0" fontId="14" fillId="0" borderId="1" xfId="0" applyFont="1" applyBorder="1" applyAlignment="1">
      <alignment horizontal="right"/>
    </xf>
    <xf numFmtId="43" fontId="1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right"/>
    </xf>
    <xf numFmtId="168" fontId="5" fillId="0" borderId="1" xfId="0" applyNumberFormat="1" applyFont="1" applyBorder="1"/>
    <xf numFmtId="16" fontId="14" fillId="4" borderId="1" xfId="0" applyNumberFormat="1" applyFont="1" applyFill="1" applyBorder="1" applyAlignment="1">
      <alignment horizontal="right"/>
    </xf>
    <xf numFmtId="0" fontId="14" fillId="4" borderId="1" xfId="0" applyFont="1" applyFill="1" applyBorder="1" applyAlignment="1">
      <alignment horizontal="right"/>
    </xf>
    <xf numFmtId="165" fontId="15" fillId="0" borderId="1" xfId="0" applyNumberFormat="1" applyFont="1" applyBorder="1" applyAlignment="1">
      <alignment horizontal="right"/>
    </xf>
    <xf numFmtId="43" fontId="14" fillId="0" borderId="1" xfId="1" applyFont="1" applyFill="1" applyBorder="1" applyAlignment="1">
      <alignment horizontal="right"/>
    </xf>
    <xf numFmtId="0" fontId="15" fillId="0" borderId="1" xfId="0" applyFont="1" applyBorder="1"/>
    <xf numFmtId="43" fontId="5" fillId="0" borderId="1" xfId="1" applyFont="1" applyBorder="1"/>
    <xf numFmtId="43" fontId="5" fillId="0" borderId="1" xfId="1" applyFont="1" applyBorder="1" applyAlignment="1">
      <alignment horizontal="left"/>
    </xf>
    <xf numFmtId="43" fontId="5" fillId="0" borderId="1" xfId="1" applyFont="1" applyBorder="1" applyAlignment="1">
      <alignment horizontal="center" vertical="center"/>
    </xf>
    <xf numFmtId="168" fontId="15" fillId="0" borderId="1" xfId="0" applyNumberFormat="1" applyFont="1" applyBorder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2" borderId="1" xfId="0" applyNumberFormat="1" applyFont="1" applyFill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4" fontId="5" fillId="0" borderId="1" xfId="1" applyNumberFormat="1" applyFont="1" applyBorder="1" applyAlignment="1">
      <alignment horizontal="center"/>
    </xf>
    <xf numFmtId="0" fontId="1" fillId="0" borderId="1" xfId="0" applyFont="1" applyBorder="1"/>
    <xf numFmtId="170" fontId="5" fillId="0" borderId="1" xfId="1" applyNumberFormat="1" applyFont="1" applyBorder="1"/>
    <xf numFmtId="168" fontId="5" fillId="0" borderId="1" xfId="0" applyNumberFormat="1" applyFont="1" applyBorder="1" applyAlignment="1">
      <alignment horizontal="right"/>
    </xf>
    <xf numFmtId="170" fontId="5" fillId="0" borderId="1" xfId="0" applyNumberFormat="1" applyFont="1" applyBorder="1"/>
    <xf numFmtId="4" fontId="5" fillId="0" borderId="1" xfId="0" applyNumberFormat="1" applyFont="1" applyBorder="1" applyAlignment="1">
      <alignment horizontal="center"/>
    </xf>
    <xf numFmtId="43" fontId="5" fillId="0" borderId="1" xfId="0" applyNumberFormat="1" applyFont="1" applyBorder="1" applyAlignment="1">
      <alignment horizontal="center"/>
    </xf>
    <xf numFmtId="168" fontId="5" fillId="0" borderId="1" xfId="1" applyNumberFormat="1" applyFont="1" applyBorder="1"/>
    <xf numFmtId="171" fontId="15" fillId="0" borderId="1" xfId="0" applyNumberFormat="1" applyFont="1" applyBorder="1" applyAlignment="1">
      <alignment horizontal="right"/>
    </xf>
    <xf numFmtId="172" fontId="5" fillId="0" borderId="1" xfId="1" applyNumberFormat="1" applyFont="1" applyBorder="1"/>
    <xf numFmtId="43" fontId="15" fillId="0" borderId="1" xfId="1" applyFont="1" applyBorder="1" applyAlignment="1">
      <alignment horizontal="right"/>
    </xf>
    <xf numFmtId="165" fontId="5" fillId="2" borderId="1" xfId="1" applyNumberFormat="1" applyFont="1" applyFill="1" applyBorder="1" applyAlignment="1">
      <alignment horizontal="right"/>
    </xf>
    <xf numFmtId="164" fontId="5" fillId="0" borderId="1" xfId="0" applyNumberFormat="1" applyFont="1" applyBorder="1"/>
    <xf numFmtId="165" fontId="16" fillId="2" borderId="1" xfId="1" applyNumberFormat="1" applyFont="1" applyFill="1" applyBorder="1" applyAlignment="1">
      <alignment horizontal="right"/>
    </xf>
    <xf numFmtId="43" fontId="15" fillId="0" borderId="1" xfId="1" applyFont="1" applyFill="1" applyBorder="1" applyAlignment="1">
      <alignment horizontal="right"/>
    </xf>
    <xf numFmtId="165" fontId="5" fillId="0" borderId="1" xfId="1" applyNumberFormat="1" applyFont="1" applyFill="1" applyBorder="1" applyAlignment="1">
      <alignment horizontal="right"/>
    </xf>
    <xf numFmtId="43" fontId="5" fillId="0" borderId="1" xfId="1" applyFont="1" applyFill="1" applyBorder="1"/>
    <xf numFmtId="6" fontId="5" fillId="0" borderId="1" xfId="1" applyNumberFormat="1" applyFont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13" fillId="0" borderId="1" xfId="1" applyFont="1" applyFill="1" applyBorder="1" applyAlignment="1">
      <alignment horizontal="right"/>
    </xf>
    <xf numFmtId="43" fontId="18" fillId="0" borderId="1" xfId="1" applyFont="1" applyBorder="1"/>
    <xf numFmtId="43" fontId="9" fillId="0" borderId="1" xfId="1" applyFont="1" applyFill="1" applyBorder="1" applyAlignment="1">
      <alignment horizontal="center"/>
    </xf>
    <xf numFmtId="12" fontId="9" fillId="0" borderId="1" xfId="1" applyNumberFormat="1" applyFont="1" applyFill="1" applyBorder="1"/>
    <xf numFmtId="169" fontId="5" fillId="0" borderId="1" xfId="1" applyNumberFormat="1" applyFont="1" applyFill="1" applyBorder="1"/>
    <xf numFmtId="165" fontId="5" fillId="0" borderId="1" xfId="1" applyNumberFormat="1" applyFont="1" applyFill="1" applyBorder="1"/>
    <xf numFmtId="170" fontId="5" fillId="0" borderId="1" xfId="1" applyNumberFormat="1" applyFont="1" applyFill="1" applyBorder="1"/>
    <xf numFmtId="165" fontId="5" fillId="0" borderId="1" xfId="1" applyNumberFormat="1" applyFont="1" applyBorder="1"/>
    <xf numFmtId="0" fontId="9" fillId="3" borderId="2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165" fontId="19" fillId="0" borderId="1" xfId="0" applyNumberFormat="1" applyFont="1" applyBorder="1" applyAlignment="1">
      <alignment horizontal="right"/>
    </xf>
    <xf numFmtId="43" fontId="9" fillId="0" borderId="1" xfId="1" applyFont="1" applyFill="1" applyBorder="1" applyAlignment="1">
      <alignment horizontal="right"/>
    </xf>
    <xf numFmtId="43" fontId="9" fillId="3" borderId="1" xfId="1" applyFont="1" applyFill="1" applyBorder="1" applyAlignment="1">
      <alignment horizontal="left"/>
    </xf>
    <xf numFmtId="43" fontId="9" fillId="3" borderId="1" xfId="1" applyFont="1" applyFill="1" applyBorder="1"/>
    <xf numFmtId="173" fontId="15" fillId="0" borderId="1" xfId="1" applyNumberFormat="1" applyFont="1" applyFill="1" applyBorder="1" applyAlignment="1">
      <alignment horizontal="right"/>
    </xf>
    <xf numFmtId="43" fontId="9" fillId="0" borderId="1" xfId="1" applyFont="1" applyFill="1" applyBorder="1"/>
    <xf numFmtId="43" fontId="9" fillId="0" borderId="1" xfId="1" applyFont="1" applyBorder="1"/>
    <xf numFmtId="0" fontId="20" fillId="0" borderId="1" xfId="0" applyFont="1" applyBorder="1"/>
    <xf numFmtId="43" fontId="5" fillId="0" borderId="5" xfId="1" applyFont="1" applyBorder="1"/>
    <xf numFmtId="0" fontId="20" fillId="0" borderId="2" xfId="0" applyFont="1" applyBorder="1"/>
    <xf numFmtId="43" fontId="5" fillId="0" borderId="4" xfId="1" applyFont="1" applyBorder="1"/>
    <xf numFmtId="43" fontId="5" fillId="0" borderId="2" xfId="1" applyFont="1" applyBorder="1"/>
    <xf numFmtId="0" fontId="21" fillId="0" borderId="1" xfId="0" applyFont="1" applyBorder="1" applyAlignment="1">
      <alignment vertical="center"/>
    </xf>
    <xf numFmtId="43" fontId="1" fillId="0" borderId="1" xfId="1" applyFont="1" applyBorder="1"/>
    <xf numFmtId="3" fontId="22" fillId="0" borderId="1" xfId="0" applyNumberFormat="1" applyFont="1" applyBorder="1"/>
    <xf numFmtId="0" fontId="5" fillId="0" borderId="2" xfId="0" applyFont="1" applyBorder="1"/>
    <xf numFmtId="0" fontId="1" fillId="0" borderId="4" xfId="0" applyFont="1" applyBorder="1"/>
    <xf numFmtId="3" fontId="5" fillId="0" borderId="1" xfId="0" applyNumberFormat="1" applyFont="1" applyBorder="1"/>
    <xf numFmtId="0" fontId="5" fillId="0" borderId="6" xfId="0" applyFont="1" applyBorder="1"/>
    <xf numFmtId="4" fontId="1" fillId="0" borderId="1" xfId="0" applyNumberFormat="1" applyFont="1" applyBorder="1"/>
    <xf numFmtId="164" fontId="1" fillId="0" borderId="1" xfId="0" applyNumberFormat="1" applyFont="1" applyBorder="1"/>
    <xf numFmtId="174" fontId="1" fillId="0" borderId="1" xfId="0" applyNumberFormat="1" applyFont="1" applyBorder="1"/>
    <xf numFmtId="0" fontId="23" fillId="0" borderId="1" xfId="3" applyFont="1" applyBorder="1"/>
    <xf numFmtId="0" fontId="24" fillId="6" borderId="1" xfId="3" applyFont="1" applyFill="1" applyBorder="1" applyAlignment="1">
      <alignment horizontal="center" wrapText="1"/>
    </xf>
    <xf numFmtId="43" fontId="24" fillId="7" borderId="1" xfId="4" applyNumberFormat="1" applyFont="1" applyFill="1" applyBorder="1" applyAlignment="1">
      <alignment horizontal="right"/>
    </xf>
    <xf numFmtId="0" fontId="24" fillId="8" borderId="1" xfId="0" applyFont="1" applyFill="1" applyBorder="1" applyAlignment="1">
      <alignment horizontal="center" wrapText="1"/>
    </xf>
    <xf numFmtId="0" fontId="23" fillId="0" borderId="0" xfId="3" applyFont="1"/>
    <xf numFmtId="164" fontId="24" fillId="8" borderId="1" xfId="3" applyNumberFormat="1" applyFont="1" applyFill="1" applyBorder="1" applyAlignment="1">
      <alignment horizontal="center" wrapText="1"/>
    </xf>
    <xf numFmtId="0" fontId="8" fillId="0" borderId="0" xfId="0" applyFont="1"/>
    <xf numFmtId="175" fontId="24" fillId="6" borderId="1" xfId="3" applyNumberFormat="1" applyFont="1" applyFill="1" applyBorder="1"/>
    <xf numFmtId="175" fontId="24" fillId="7" borderId="1" xfId="3" applyNumberFormat="1" applyFont="1" applyFill="1" applyBorder="1"/>
    <xf numFmtId="173" fontId="24" fillId="8" borderId="1" xfId="3" applyNumberFormat="1" applyFont="1" applyFill="1" applyBorder="1" applyAlignment="1">
      <alignment horizontal="center" wrapText="1"/>
    </xf>
    <xf numFmtId="164" fontId="23" fillId="0" borderId="0" xfId="3" applyNumberFormat="1" applyFont="1"/>
    <xf numFmtId="176" fontId="23" fillId="0" borderId="0" xfId="3" applyNumberFormat="1" applyFont="1"/>
  </cellXfs>
  <cellStyles count="5">
    <cellStyle name="Comma" xfId="1" builtinId="3"/>
    <cellStyle name="Comma 2" xfId="4" xr:uid="{86C47FF4-1A37-487B-9A47-F21955C16CFD}"/>
    <cellStyle name="Hyperlink" xfId="2" builtinId="8"/>
    <cellStyle name="Normal" xfId="0" builtinId="0"/>
    <cellStyle name="Normal 3" xfId="3" xr:uid="{236CDC4A-C79E-447A-AD57-C439F1E17FE2}"/>
  </cellStyles>
  <dxfs count="40"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tandardbank-my.sharepoint.com/personal/chinaza_anugwom_stanbicibtc_com/Documents/Attachments/CURRENT%20RATE%20GUIDE%20-%20October%2015%202026.xlsx" TargetMode="External"/><Relationship Id="rId1" Type="http://schemas.openxmlformats.org/officeDocument/2006/relationships/externalLinkPath" Target="https://standardbank-my.sharepoint.com/personal/chinaza_anugwom_stanbicibtc_com/Documents/Attachments/CURRENT%20RATE%20GUIDE%20-%20October%2015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bdd753ea667e7e628a837a1c995246e51a3148c5356dc37b6dcf41e18b5f8623\MASTERCARD%20RATE%20FOR%20TODAY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bdd753ea667e7e628a837a1c995246e51a3148c5356dc37b6dcf41e18b5f8623/MASTERCARD%20RATE%20FOR%20TODAY.xlsx?CF58B917" TargetMode="External"/><Relationship Id="rId1" Type="http://schemas.openxmlformats.org/officeDocument/2006/relationships/externalLinkPath" Target="file:///\\CF58B917\MASTERCARD%20RATE%20FOR%20TO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urrent Rate"/>
      <sheetName val="Card"/>
      <sheetName val="POPULATE"/>
    </sheetNames>
    <sheetDataSet>
      <sheetData sheetId="0"/>
      <sheetData sheetId="1"/>
      <sheetData sheetId="2">
        <row r="7">
          <cell r="G7">
            <v>1320</v>
          </cell>
          <cell r="H7">
            <v>1340</v>
          </cell>
        </row>
        <row r="9">
          <cell r="G9">
            <v>1.1212</v>
          </cell>
        </row>
        <row r="10">
          <cell r="G10">
            <v>158.02000000000001</v>
          </cell>
        </row>
        <row r="11">
          <cell r="G11">
            <v>1.3245</v>
          </cell>
        </row>
        <row r="12">
          <cell r="G12">
            <v>0.83</v>
          </cell>
        </row>
        <row r="13">
          <cell r="G13">
            <v>16.5519</v>
          </cell>
        </row>
        <row r="14">
          <cell r="G14">
            <v>6.6653000000000002</v>
          </cell>
        </row>
        <row r="15">
          <cell r="G15">
            <v>1.4212</v>
          </cell>
        </row>
        <row r="16">
          <cell r="G16">
            <v>0.69389999999999996</v>
          </cell>
        </row>
        <row r="17">
          <cell r="G17">
            <v>6.6913999999999998</v>
          </cell>
        </row>
        <row r="18">
          <cell r="G18">
            <v>6.6914999999999996</v>
          </cell>
        </row>
        <row r="19">
          <cell r="G19">
            <v>1333.58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1517.1210000000001</v>
          </cell>
        </row>
        <row r="3">
          <cell r="A3">
            <v>328</v>
          </cell>
          <cell r="B3">
            <v>209.52882</v>
          </cell>
        </row>
        <row r="4">
          <cell r="A4">
            <v>953</v>
          </cell>
          <cell r="B4">
            <v>107.38994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8.0960000000000001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99.230559999999997</v>
          </cell>
        </row>
        <row r="9">
          <cell r="A9">
            <v>72</v>
          </cell>
          <cell r="B9">
            <v>13.843931</v>
          </cell>
        </row>
        <row r="10">
          <cell r="A10">
            <v>368</v>
          </cell>
          <cell r="B10">
            <v>1510</v>
          </cell>
        </row>
        <row r="11">
          <cell r="A11">
            <v>764</v>
          </cell>
          <cell r="B11">
            <v>33.75</v>
          </cell>
        </row>
        <row r="12">
          <cell r="A12">
            <v>949</v>
          </cell>
          <cell r="B12">
            <v>49.7393</v>
          </cell>
        </row>
        <row r="13">
          <cell r="A13">
            <v>586</v>
          </cell>
          <cell r="B13">
            <v>277.33999999999997</v>
          </cell>
        </row>
        <row r="14">
          <cell r="A14">
            <v>702</v>
          </cell>
          <cell r="B14">
            <v>1.2876000000000001</v>
          </cell>
        </row>
        <row r="15">
          <cell r="A15">
            <v>524</v>
          </cell>
          <cell r="B15">
            <v>152.26400000000001</v>
          </cell>
        </row>
        <row r="16">
          <cell r="A16">
            <v>50</v>
          </cell>
          <cell r="B16">
            <v>123.75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11.7</v>
          </cell>
        </row>
        <row r="19">
          <cell r="A19">
            <v>971</v>
          </cell>
          <cell r="B19">
            <v>64.950226000000001</v>
          </cell>
        </row>
        <row r="20">
          <cell r="A20">
            <v>682</v>
          </cell>
          <cell r="B20">
            <v>3.7557999999999998</v>
          </cell>
        </row>
        <row r="21">
          <cell r="A21">
            <v>978</v>
          </cell>
          <cell r="B21">
            <v>0.89992799999999995</v>
          </cell>
        </row>
        <row r="22">
          <cell r="A22">
            <v>90</v>
          </cell>
          <cell r="B22">
            <v>7.8085959999999996</v>
          </cell>
        </row>
        <row r="23">
          <cell r="A23">
            <v>157</v>
          </cell>
          <cell r="B23">
            <v>6.69625</v>
          </cell>
        </row>
        <row r="24">
          <cell r="A24">
            <v>324</v>
          </cell>
          <cell r="B24">
            <v>8818.6990000000005</v>
          </cell>
        </row>
        <row r="25">
          <cell r="A25">
            <v>967</v>
          </cell>
          <cell r="B25">
            <v>19.978907</v>
          </cell>
        </row>
        <row r="26">
          <cell r="A26">
            <v>882</v>
          </cell>
          <cell r="B26">
            <v>2.7197075000000002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11963.16</v>
          </cell>
        </row>
        <row r="29">
          <cell r="A29">
            <v>124</v>
          </cell>
          <cell r="B29">
            <v>1.4301999999999999</v>
          </cell>
        </row>
        <row r="30">
          <cell r="A30">
            <v>996</v>
          </cell>
          <cell r="B30">
            <v>877.90233999999998</v>
          </cell>
        </row>
        <row r="31">
          <cell r="A31">
            <v>242</v>
          </cell>
          <cell r="B31">
            <v>2.2290226999999998</v>
          </cell>
        </row>
        <row r="32">
          <cell r="A32">
            <v>934</v>
          </cell>
          <cell r="B32">
            <v>3.5045500000000001</v>
          </cell>
        </row>
        <row r="33">
          <cell r="A33">
            <v>64</v>
          </cell>
          <cell r="B33">
            <v>95.16</v>
          </cell>
        </row>
        <row r="34">
          <cell r="A34">
            <v>985</v>
          </cell>
          <cell r="B34">
            <v>3.9371999999999998</v>
          </cell>
        </row>
        <row r="35">
          <cell r="A35">
            <v>756</v>
          </cell>
          <cell r="B35">
            <v>0.83979999999999999</v>
          </cell>
        </row>
        <row r="36">
          <cell r="A36">
            <v>578</v>
          </cell>
          <cell r="B36">
            <v>9.6201000000000008</v>
          </cell>
        </row>
        <row r="37">
          <cell r="A37">
            <v>516</v>
          </cell>
          <cell r="B37">
            <v>16.672699999999999</v>
          </cell>
        </row>
        <row r="38">
          <cell r="A38">
            <v>238</v>
          </cell>
          <cell r="B38">
            <v>0.76149800000000001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7.6514600000000002</v>
          </cell>
        </row>
        <row r="41">
          <cell r="A41">
            <v>901</v>
          </cell>
          <cell r="B41">
            <v>32.197009999999999</v>
          </cell>
        </row>
        <row r="42">
          <cell r="A42">
            <v>834</v>
          </cell>
          <cell r="B42">
            <v>2660</v>
          </cell>
        </row>
        <row r="43">
          <cell r="A43">
            <v>952</v>
          </cell>
          <cell r="B43">
            <v>589.5</v>
          </cell>
        </row>
        <row r="44">
          <cell r="A44">
            <v>360</v>
          </cell>
          <cell r="B44">
            <v>17950</v>
          </cell>
        </row>
        <row r="45">
          <cell r="A45">
            <v>496</v>
          </cell>
          <cell r="B45">
            <v>3600.6747999999998</v>
          </cell>
        </row>
        <row r="46">
          <cell r="A46">
            <v>941</v>
          </cell>
          <cell r="B46">
            <v>105.72335</v>
          </cell>
        </row>
        <row r="47">
          <cell r="A47">
            <v>434</v>
          </cell>
          <cell r="B47">
            <v>6.4390020000000003</v>
          </cell>
        </row>
        <row r="48">
          <cell r="A48">
            <v>930</v>
          </cell>
          <cell r="B48">
            <v>22.282077999999998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95.165000000000006</v>
          </cell>
        </row>
        <row r="51">
          <cell r="A51">
            <v>981</v>
          </cell>
          <cell r="B51">
            <v>2.572997</v>
          </cell>
        </row>
        <row r="52">
          <cell r="A52">
            <v>752</v>
          </cell>
          <cell r="B52">
            <v>10.0952</v>
          </cell>
        </row>
        <row r="53">
          <cell r="A53">
            <v>116</v>
          </cell>
          <cell r="B53">
            <v>4075.2910000000002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1.7601059999999999</v>
          </cell>
        </row>
        <row r="56">
          <cell r="A56">
            <v>174</v>
          </cell>
          <cell r="B56">
            <v>442.73557</v>
          </cell>
        </row>
        <row r="57">
          <cell r="A57">
            <v>748</v>
          </cell>
          <cell r="B57">
            <v>16.663399999999999</v>
          </cell>
        </row>
        <row r="58">
          <cell r="A58">
            <v>156</v>
          </cell>
          <cell r="B58">
            <v>6.6940999999999997</v>
          </cell>
        </row>
        <row r="59">
          <cell r="A59">
            <v>96</v>
          </cell>
          <cell r="B59">
            <v>1.2876000000000001</v>
          </cell>
        </row>
        <row r="60">
          <cell r="A60">
            <v>788</v>
          </cell>
          <cell r="B60">
            <v>2.9889999999999999</v>
          </cell>
        </row>
        <row r="61">
          <cell r="A61">
            <v>608</v>
          </cell>
          <cell r="B61">
            <v>63.015003</v>
          </cell>
        </row>
        <row r="62">
          <cell r="A62">
            <v>430</v>
          </cell>
          <cell r="B62">
            <v>171.02321000000001</v>
          </cell>
        </row>
        <row r="63">
          <cell r="A63">
            <v>548</v>
          </cell>
          <cell r="B63">
            <v>117.679</v>
          </cell>
        </row>
        <row r="64">
          <cell r="A64">
            <v>826</v>
          </cell>
          <cell r="B64">
            <v>0.76149800000000001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121.740005</v>
          </cell>
        </row>
        <row r="67">
          <cell r="A67">
            <v>208</v>
          </cell>
          <cell r="B67">
            <v>6.7275999999999998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135.07227</v>
          </cell>
        </row>
        <row r="70">
          <cell r="A70">
            <v>933</v>
          </cell>
          <cell r="B70">
            <v>3.0112999999999999</v>
          </cell>
        </row>
        <row r="71">
          <cell r="A71">
            <v>292</v>
          </cell>
          <cell r="B71">
            <v>0.76149800000000001</v>
          </cell>
        </row>
        <row r="72">
          <cell r="A72">
            <v>704</v>
          </cell>
          <cell r="B72">
            <v>25930.666000000001</v>
          </cell>
        </row>
        <row r="73">
          <cell r="A73">
            <v>426</v>
          </cell>
          <cell r="B73">
            <v>16.663399999999999</v>
          </cell>
        </row>
        <row r="74">
          <cell r="A74">
            <v>230</v>
          </cell>
          <cell r="B74">
            <v>161.8578</v>
          </cell>
        </row>
        <row r="75">
          <cell r="A75">
            <v>392</v>
          </cell>
          <cell r="B75">
            <v>158.97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328.12002999999999</v>
          </cell>
        </row>
        <row r="78">
          <cell r="A78">
            <v>973</v>
          </cell>
          <cell r="B78">
            <v>918.37554999999998</v>
          </cell>
        </row>
        <row r="79">
          <cell r="A79">
            <v>170</v>
          </cell>
          <cell r="B79">
            <v>3181.74</v>
          </cell>
        </row>
        <row r="80">
          <cell r="A80">
            <v>188</v>
          </cell>
          <cell r="B80">
            <v>459.61313000000001</v>
          </cell>
        </row>
        <row r="81">
          <cell r="A81">
            <v>152</v>
          </cell>
          <cell r="B81">
            <v>990.98</v>
          </cell>
        </row>
        <row r="82">
          <cell r="A82">
            <v>8</v>
          </cell>
          <cell r="B82">
            <v>82.36</v>
          </cell>
        </row>
        <row r="83">
          <cell r="A83">
            <v>270</v>
          </cell>
          <cell r="B83">
            <v>73.11</v>
          </cell>
        </row>
        <row r="84">
          <cell r="A84">
            <v>929</v>
          </cell>
          <cell r="B84">
            <v>40.077970000000001</v>
          </cell>
        </row>
        <row r="85">
          <cell r="A85">
            <v>566</v>
          </cell>
          <cell r="B85">
            <v>1333.58</v>
          </cell>
        </row>
        <row r="86">
          <cell r="A86">
            <v>404</v>
          </cell>
          <cell r="B86">
            <v>129.66480000000001</v>
          </cell>
        </row>
        <row r="87">
          <cell r="A87">
            <v>108</v>
          </cell>
          <cell r="B87">
            <v>2999.4924000000001</v>
          </cell>
        </row>
        <row r="88">
          <cell r="A88">
            <v>388</v>
          </cell>
          <cell r="B88">
            <v>158.97443999999999</v>
          </cell>
        </row>
        <row r="89">
          <cell r="A89">
            <v>504</v>
          </cell>
          <cell r="B89">
            <v>9.8767999999999994</v>
          </cell>
        </row>
        <row r="90">
          <cell r="A90">
            <v>784</v>
          </cell>
          <cell r="B90">
            <v>3.6736</v>
          </cell>
        </row>
        <row r="91">
          <cell r="A91">
            <v>604</v>
          </cell>
          <cell r="B91">
            <v>3.4462000000000002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4536.3896000000004</v>
          </cell>
        </row>
        <row r="95">
          <cell r="A95">
            <v>484</v>
          </cell>
          <cell r="B95">
            <v>18.352799999999998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44.9801</v>
          </cell>
        </row>
        <row r="99">
          <cell r="A99">
            <v>800</v>
          </cell>
          <cell r="B99">
            <v>3960.5369999999998</v>
          </cell>
        </row>
        <row r="100">
          <cell r="A100">
            <v>818</v>
          </cell>
          <cell r="B100">
            <v>53.160217000000003</v>
          </cell>
        </row>
        <row r="101">
          <cell r="A101">
            <v>936</v>
          </cell>
          <cell r="B101">
            <v>11.69</v>
          </cell>
        </row>
        <row r="102">
          <cell r="A102">
            <v>344</v>
          </cell>
          <cell r="B102">
            <v>7.8489000000000004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55.109400000000001</v>
          </cell>
        </row>
        <row r="105">
          <cell r="A105">
            <v>400</v>
          </cell>
          <cell r="B105">
            <v>0.71013440000000005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22.858098999999999</v>
          </cell>
        </row>
        <row r="108">
          <cell r="A108">
            <v>418</v>
          </cell>
          <cell r="B108">
            <v>22550</v>
          </cell>
        </row>
        <row r="109">
          <cell r="A109">
            <v>858</v>
          </cell>
          <cell r="B109">
            <v>40.229999999999997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2314.7168000000001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6.7854495000000004</v>
          </cell>
        </row>
        <row r="114">
          <cell r="A114">
            <v>600</v>
          </cell>
          <cell r="B114">
            <v>5710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4.101</v>
          </cell>
        </row>
        <row r="117">
          <cell r="A117">
            <v>144</v>
          </cell>
          <cell r="B117">
            <v>331.3</v>
          </cell>
        </row>
        <row r="118">
          <cell r="A118">
            <v>262</v>
          </cell>
          <cell r="B118">
            <v>177.7</v>
          </cell>
        </row>
        <row r="119">
          <cell r="A119">
            <v>558</v>
          </cell>
          <cell r="B119">
            <v>36.65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48.454098000000002</v>
          </cell>
        </row>
        <row r="122">
          <cell r="A122">
            <v>498</v>
          </cell>
          <cell r="B122">
            <v>17.925058</v>
          </cell>
        </row>
        <row r="123">
          <cell r="A123">
            <v>776</v>
          </cell>
          <cell r="B123">
            <v>2.3388420000000001</v>
          </cell>
        </row>
        <row r="124">
          <cell r="A124">
            <v>943</v>
          </cell>
          <cell r="B124">
            <v>64.00224</v>
          </cell>
        </row>
        <row r="125">
          <cell r="A125">
            <v>598</v>
          </cell>
          <cell r="B125">
            <v>4.4662794999999997</v>
          </cell>
        </row>
        <row r="126">
          <cell r="A126">
            <v>654</v>
          </cell>
          <cell r="B126">
            <v>0.76149800000000001</v>
          </cell>
        </row>
        <row r="127">
          <cell r="A127">
            <v>340</v>
          </cell>
          <cell r="B127">
            <v>26.884003</v>
          </cell>
        </row>
        <row r="128">
          <cell r="A128">
            <v>643</v>
          </cell>
          <cell r="B128">
            <v>84.214600000000004</v>
          </cell>
        </row>
        <row r="129">
          <cell r="A129">
            <v>414</v>
          </cell>
          <cell r="B129">
            <v>0.30819999999999997</v>
          </cell>
        </row>
        <row r="130">
          <cell r="A130">
            <v>51</v>
          </cell>
          <cell r="B130">
            <v>361.57760000000002</v>
          </cell>
        </row>
        <row r="131">
          <cell r="A131">
            <v>972</v>
          </cell>
          <cell r="B131">
            <v>9.2430000000000003</v>
          </cell>
        </row>
        <row r="132">
          <cell r="A132">
            <v>398</v>
          </cell>
          <cell r="B132">
            <v>452.08202999999997</v>
          </cell>
        </row>
        <row r="133">
          <cell r="A133">
            <v>928</v>
          </cell>
          <cell r="B133">
            <v>877.90233999999998</v>
          </cell>
        </row>
        <row r="134">
          <cell r="A134">
            <v>454</v>
          </cell>
          <cell r="B134">
            <v>1736.2704000000001</v>
          </cell>
        </row>
        <row r="135">
          <cell r="A135">
            <v>158</v>
          </cell>
          <cell r="B135">
            <v>6.6576513999999998</v>
          </cell>
        </row>
        <row r="136">
          <cell r="A136">
            <v>554</v>
          </cell>
          <cell r="B136">
            <v>1.7975909999999999</v>
          </cell>
        </row>
        <row r="137">
          <cell r="A137">
            <v>950</v>
          </cell>
          <cell r="B137">
            <v>588.26995999999997</v>
          </cell>
        </row>
        <row r="138">
          <cell r="A138">
            <v>968</v>
          </cell>
          <cell r="B138">
            <v>37.939605999999998</v>
          </cell>
        </row>
        <row r="139">
          <cell r="A139">
            <v>214</v>
          </cell>
          <cell r="B139">
            <v>61.114899999999999</v>
          </cell>
        </row>
        <row r="140">
          <cell r="A140">
            <v>376</v>
          </cell>
          <cell r="B140">
            <v>3.105</v>
          </cell>
        </row>
        <row r="141">
          <cell r="A141">
            <v>36</v>
          </cell>
          <cell r="B141">
            <v>1.439055</v>
          </cell>
        </row>
        <row r="142">
          <cell r="A142">
            <v>710</v>
          </cell>
          <cell r="B142">
            <v>16.672699999999999</v>
          </cell>
        </row>
        <row r="143">
          <cell r="A143">
            <v>203</v>
          </cell>
          <cell r="B143">
            <v>21.95</v>
          </cell>
        </row>
        <row r="144">
          <cell r="A144">
            <v>728</v>
          </cell>
          <cell r="B144">
            <v>5807.3525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4.8114999999999997</v>
          </cell>
        </row>
        <row r="148">
          <cell r="A148">
            <v>410</v>
          </cell>
          <cell r="B148">
            <v>1336.3245999999999</v>
          </cell>
        </row>
        <row r="149">
          <cell r="A149">
            <v>706</v>
          </cell>
          <cell r="B149">
            <v>572.4144</v>
          </cell>
        </row>
        <row r="150">
          <cell r="A150">
            <v>690</v>
          </cell>
          <cell r="B150">
            <v>14.560700000000001</v>
          </cell>
        </row>
        <row r="151">
          <cell r="A151">
            <v>986</v>
          </cell>
          <cell r="B151">
            <v>5.0557999999999996</v>
          </cell>
        </row>
        <row r="152">
          <cell r="A152">
            <v>3</v>
          </cell>
          <cell r="B152">
            <v>1443.1020000000001</v>
          </cell>
        </row>
        <row r="153">
          <cell r="A153">
            <v>924</v>
          </cell>
          <cell r="B153">
            <v>28.463999999999999</v>
          </cell>
        </row>
        <row r="154">
          <cell r="A154">
            <v>646</v>
          </cell>
          <cell r="B154">
            <v>1480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131.3212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8EF52-4FA8-44DF-9F1A-62D7D78FFDB7}">
  <dimension ref="A1:AI93"/>
  <sheetViews>
    <sheetView workbookViewId="0">
      <selection activeCell="B13" sqref="B13"/>
    </sheetView>
  </sheetViews>
  <sheetFormatPr defaultColWidth="8.81640625" defaultRowHeight="14.5" x14ac:dyDescent="0.35"/>
  <cols>
    <col min="1" max="1" width="24.36328125" style="4" customWidth="1"/>
    <col min="2" max="2" width="20" style="4" customWidth="1"/>
    <col min="3" max="3" width="29.81640625" style="4" customWidth="1"/>
    <col min="4" max="4" width="26" style="4" customWidth="1"/>
    <col min="5" max="5" width="15.26953125" style="4" customWidth="1"/>
    <col min="6" max="6" width="21.36328125" style="4" customWidth="1"/>
    <col min="7" max="7" width="27.08984375" style="57" hidden="1" customWidth="1"/>
    <col min="8" max="8" width="11.26953125" style="57" hidden="1" customWidth="1"/>
    <col min="9" max="9" width="2.26953125" style="57" hidden="1" customWidth="1"/>
    <col min="10" max="10" width="36" style="57" customWidth="1"/>
    <col min="11" max="11" width="25.36328125" style="57" bestFit="1" customWidth="1"/>
    <col min="12" max="12" width="0.81640625" style="4" customWidth="1"/>
    <col min="13" max="13" width="27.81640625" style="4" customWidth="1"/>
    <col min="14" max="14" width="0.7265625" style="4" customWidth="1"/>
    <col min="15" max="15" width="21.36328125" style="4" customWidth="1"/>
    <col min="16" max="16" width="27.08984375" style="57" hidden="1" customWidth="1"/>
    <col min="17" max="17" width="11.26953125" style="57" hidden="1" customWidth="1"/>
    <col min="18" max="18" width="2.26953125" style="57" hidden="1" customWidth="1"/>
    <col min="19" max="19" width="36" style="57" customWidth="1"/>
    <col min="20" max="20" width="25.36328125" style="57" bestFit="1" customWidth="1"/>
    <col min="21" max="21" width="0.81640625" style="4" customWidth="1"/>
    <col min="22" max="22" width="27.81640625" style="4" customWidth="1"/>
    <col min="23" max="23" width="24.08984375" style="4" customWidth="1"/>
    <col min="24" max="24" width="11.26953125" style="4" hidden="1" customWidth="1"/>
    <col min="25" max="25" width="11.81640625" style="4" customWidth="1"/>
    <col min="26" max="26" width="4.36328125" style="4" customWidth="1"/>
    <col min="27" max="27" width="20" style="4" bestFit="1" customWidth="1"/>
    <col min="28" max="28" width="18.6328125" style="4" customWidth="1"/>
    <col min="29" max="29" width="16.26953125" style="4" customWidth="1"/>
    <col min="30" max="30" width="28.7265625" style="4" hidden="1" customWidth="1"/>
    <col min="31" max="16384" width="8.81640625" style="4"/>
  </cols>
  <sheetData>
    <row r="1" spans="1:22" x14ac:dyDescent="0.35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2"/>
      <c r="M1" s="2"/>
      <c r="O1" s="2"/>
      <c r="P1" s="3"/>
      <c r="Q1" s="3"/>
      <c r="R1" s="3"/>
      <c r="S1" s="3"/>
      <c r="T1" s="3"/>
      <c r="U1" s="2"/>
      <c r="V1" s="2"/>
    </row>
    <row r="2" spans="1:22" x14ac:dyDescent="0.35">
      <c r="A2" s="5" t="s">
        <v>1</v>
      </c>
      <c r="B2" s="6"/>
      <c r="C2" s="7"/>
      <c r="D2" s="7"/>
      <c r="E2" s="2"/>
      <c r="F2" s="2"/>
      <c r="G2" s="3"/>
      <c r="H2" s="3"/>
      <c r="I2" s="1"/>
      <c r="J2" s="3"/>
      <c r="K2" s="3"/>
      <c r="L2" s="2"/>
      <c r="M2" s="2"/>
      <c r="O2" s="2"/>
      <c r="P2" s="3"/>
      <c r="Q2" s="3"/>
      <c r="R2" s="1"/>
      <c r="S2" s="3"/>
      <c r="T2" s="3"/>
      <c r="U2" s="2"/>
      <c r="V2" s="2"/>
    </row>
    <row r="3" spans="1:22" x14ac:dyDescent="0.35">
      <c r="A3" s="5" t="s">
        <v>2</v>
      </c>
      <c r="B3" s="6"/>
      <c r="C3" s="7"/>
      <c r="D3" s="7"/>
      <c r="E3" s="2"/>
      <c r="F3" s="2"/>
      <c r="G3" s="3"/>
      <c r="H3" s="3"/>
      <c r="I3" s="3"/>
      <c r="J3" s="8"/>
      <c r="K3" s="3"/>
      <c r="L3" s="2"/>
      <c r="M3" s="2"/>
      <c r="O3" s="2"/>
      <c r="P3" s="3"/>
      <c r="Q3" s="3"/>
      <c r="R3" s="3"/>
      <c r="S3" s="8"/>
      <c r="T3" s="3"/>
      <c r="U3" s="2"/>
      <c r="V3" s="2"/>
    </row>
    <row r="4" spans="1:22" x14ac:dyDescent="0.35">
      <c r="A4" s="9" t="s">
        <v>3</v>
      </c>
      <c r="B4" s="2"/>
      <c r="C4" s="2"/>
      <c r="D4" s="2"/>
      <c r="E4" s="2"/>
      <c r="F4" s="2"/>
      <c r="G4" s="3"/>
      <c r="H4" s="3"/>
      <c r="I4" s="3" t="s">
        <v>0</v>
      </c>
      <c r="J4" s="8"/>
      <c r="K4" s="3"/>
      <c r="L4" s="2"/>
      <c r="M4" s="2"/>
      <c r="O4" s="2"/>
      <c r="P4" s="3"/>
      <c r="Q4" s="3"/>
      <c r="R4" s="3" t="s">
        <v>0</v>
      </c>
      <c r="S4" s="8"/>
      <c r="T4" s="3"/>
      <c r="U4" s="2"/>
      <c r="V4" s="2"/>
    </row>
    <row r="5" spans="1:22" x14ac:dyDescent="0.35">
      <c r="A5" s="10"/>
      <c r="B5" s="11" t="s">
        <v>4</v>
      </c>
      <c r="C5" s="10"/>
      <c r="D5" s="10"/>
      <c r="F5" s="10"/>
      <c r="G5" s="10"/>
      <c r="H5" s="10" t="s">
        <v>0</v>
      </c>
      <c r="I5" s="3"/>
      <c r="J5" s="8"/>
      <c r="K5" s="3"/>
      <c r="L5" s="2"/>
      <c r="M5" s="2"/>
      <c r="O5" s="10"/>
      <c r="P5" s="10"/>
      <c r="Q5" s="10" t="s">
        <v>0</v>
      </c>
      <c r="R5" s="3"/>
      <c r="S5" s="8"/>
      <c r="T5" s="3"/>
      <c r="U5" s="2"/>
      <c r="V5" s="2"/>
    </row>
    <row r="6" spans="1:22" x14ac:dyDescent="0.35">
      <c r="A6" s="12"/>
      <c r="B6" s="13" t="s">
        <v>5</v>
      </c>
      <c r="C6" s="14"/>
      <c r="D6" s="14"/>
      <c r="F6" s="10"/>
      <c r="G6" s="10"/>
      <c r="H6" s="10"/>
      <c r="I6" s="3"/>
      <c r="J6" s="15"/>
      <c r="K6" s="15"/>
      <c r="L6" s="2"/>
      <c r="M6" s="2"/>
      <c r="O6" s="10"/>
      <c r="P6" s="10"/>
      <c r="Q6" s="10"/>
      <c r="R6" s="3"/>
      <c r="S6" s="15"/>
      <c r="T6" s="15"/>
      <c r="U6" s="2"/>
      <c r="V6" s="2"/>
    </row>
    <row r="7" spans="1:22" x14ac:dyDescent="0.35">
      <c r="A7" s="11"/>
      <c r="B7" s="13" t="s">
        <v>6</v>
      </c>
      <c r="C7" s="14"/>
      <c r="D7" s="14"/>
      <c r="F7" s="10"/>
      <c r="G7" s="10" t="s">
        <v>7</v>
      </c>
      <c r="H7" s="10"/>
      <c r="I7" s="3"/>
      <c r="J7" s="8"/>
      <c r="K7" s="3"/>
      <c r="L7" s="2"/>
      <c r="M7" s="2"/>
      <c r="O7" s="10"/>
      <c r="P7" s="10" t="s">
        <v>7</v>
      </c>
      <c r="Q7" s="10"/>
      <c r="R7" s="3"/>
      <c r="S7" s="8"/>
      <c r="T7" s="3"/>
      <c r="U7" s="2"/>
      <c r="V7" s="2"/>
    </row>
    <row r="8" spans="1:22" x14ac:dyDescent="0.35">
      <c r="A8" s="14"/>
      <c r="B8" s="11" t="s">
        <v>8</v>
      </c>
      <c r="C8" s="14"/>
      <c r="D8" s="14"/>
      <c r="E8" s="14"/>
      <c r="F8" s="2"/>
      <c r="G8" s="15">
        <v>0</v>
      </c>
      <c r="H8" s="3"/>
      <c r="I8" s="3"/>
      <c r="J8" s="8"/>
      <c r="K8" s="15"/>
      <c r="L8" s="2"/>
      <c r="M8" s="2"/>
      <c r="O8" s="2"/>
      <c r="P8" s="15">
        <v>0</v>
      </c>
      <c r="Q8" s="3"/>
      <c r="R8" s="3"/>
      <c r="S8" s="8"/>
      <c r="T8" s="15"/>
      <c r="U8" s="2"/>
      <c r="V8" s="2"/>
    </row>
    <row r="9" spans="1:22" x14ac:dyDescent="0.35">
      <c r="A9" s="14"/>
      <c r="B9" s="11"/>
      <c r="C9" s="10"/>
      <c r="D9" s="10"/>
      <c r="E9" s="10"/>
      <c r="F9" s="10"/>
      <c r="G9" s="16"/>
      <c r="H9" s="16"/>
      <c r="I9" s="10"/>
      <c r="J9" s="10"/>
      <c r="K9" s="3"/>
      <c r="L9" s="2"/>
      <c r="M9" s="2"/>
      <c r="O9" s="10"/>
      <c r="P9" s="16"/>
      <c r="Q9" s="16"/>
      <c r="R9" s="10"/>
      <c r="S9" s="10"/>
      <c r="T9" s="3"/>
      <c r="U9" s="2"/>
      <c r="V9" s="2"/>
    </row>
    <row r="10" spans="1:22" x14ac:dyDescent="0.35">
      <c r="A10" s="14"/>
      <c r="B10" s="11"/>
      <c r="C10" s="9"/>
      <c r="D10" s="9"/>
      <c r="E10" s="10"/>
      <c r="F10" s="10"/>
      <c r="G10" s="16"/>
      <c r="H10" s="16"/>
      <c r="I10" s="10"/>
      <c r="J10" s="10"/>
      <c r="K10" s="3"/>
      <c r="L10" s="2"/>
      <c r="M10" s="2"/>
      <c r="O10" s="10"/>
      <c r="P10" s="16"/>
      <c r="Q10" s="16"/>
      <c r="R10" s="10"/>
      <c r="S10" s="10"/>
      <c r="T10" s="3"/>
      <c r="U10" s="2"/>
      <c r="V10" s="2"/>
    </row>
    <row r="11" spans="1:22" x14ac:dyDescent="0.35">
      <c r="A11" s="14"/>
      <c r="B11" s="14"/>
      <c r="C11" s="14"/>
      <c r="D11" s="14"/>
      <c r="E11" s="14"/>
      <c r="F11" s="2"/>
      <c r="G11" s="17"/>
      <c r="H11" s="16"/>
      <c r="I11" s="16"/>
      <c r="J11" s="15"/>
      <c r="K11" s="18"/>
      <c r="L11" s="2"/>
      <c r="M11" s="2"/>
      <c r="O11" s="2"/>
      <c r="P11" s="17"/>
      <c r="Q11" s="16"/>
      <c r="R11" s="16"/>
      <c r="S11" s="15"/>
      <c r="T11" s="18"/>
      <c r="U11" s="2"/>
      <c r="V11" s="2"/>
    </row>
    <row r="12" spans="1:22" x14ac:dyDescent="0.35">
      <c r="A12" s="14"/>
      <c r="B12" s="14"/>
      <c r="C12" s="14"/>
      <c r="D12" s="14"/>
      <c r="E12" s="14"/>
      <c r="F12" s="8"/>
      <c r="G12" s="8">
        <v>151.85500000000002</v>
      </c>
      <c r="H12" s="16">
        <v>153.37355000000002</v>
      </c>
      <c r="I12" s="8"/>
      <c r="J12" s="3"/>
      <c r="K12" s="3"/>
      <c r="L12" s="2"/>
      <c r="M12" s="2"/>
      <c r="O12" s="8"/>
      <c r="P12" s="8">
        <v>151.85500000000002</v>
      </c>
      <c r="Q12" s="16">
        <v>153.37355000000002</v>
      </c>
      <c r="R12" s="8"/>
      <c r="S12" s="3"/>
      <c r="T12" s="3"/>
      <c r="U12" s="2"/>
      <c r="V12" s="2"/>
    </row>
    <row r="13" spans="1:22" x14ac:dyDescent="0.35">
      <c r="A13" s="14"/>
      <c r="E13" s="14"/>
      <c r="G13" s="8"/>
      <c r="H13" s="8"/>
      <c r="I13" s="8"/>
      <c r="J13" s="3"/>
      <c r="K13" s="14"/>
      <c r="L13" s="2"/>
      <c r="M13" s="2"/>
      <c r="P13" s="8"/>
      <c r="Q13" s="8"/>
      <c r="R13" s="8"/>
      <c r="S13" s="3"/>
      <c r="T13" s="14"/>
      <c r="U13" s="2"/>
      <c r="V13" s="2"/>
    </row>
    <row r="14" spans="1:22" x14ac:dyDescent="0.35">
      <c r="A14" s="19"/>
      <c r="B14" s="20"/>
      <c r="C14" s="20"/>
      <c r="D14" s="20"/>
      <c r="E14" s="20"/>
      <c r="F14" s="19" t="s">
        <v>0</v>
      </c>
      <c r="G14" s="20"/>
      <c r="H14" s="21"/>
      <c r="I14" s="22"/>
      <c r="J14" s="21"/>
      <c r="K14" s="20"/>
      <c r="L14" s="2"/>
      <c r="M14" s="2"/>
      <c r="O14" s="19" t="s">
        <v>0</v>
      </c>
      <c r="P14" s="20"/>
      <c r="Q14" s="21"/>
      <c r="R14" s="22"/>
      <c r="S14" s="21"/>
      <c r="T14" s="20"/>
      <c r="U14" s="2"/>
      <c r="V14" s="2"/>
    </row>
    <row r="15" spans="1:22" x14ac:dyDescent="0.35">
      <c r="A15" s="14"/>
      <c r="B15" s="14"/>
      <c r="C15" s="14"/>
      <c r="D15" s="14"/>
      <c r="E15" s="14"/>
      <c r="G15" s="8"/>
      <c r="H15" s="23"/>
      <c r="I15" s="8"/>
      <c r="J15" s="3"/>
      <c r="K15" s="3"/>
      <c r="L15" s="2"/>
      <c r="M15" s="2"/>
      <c r="P15" s="8"/>
      <c r="Q15" s="23"/>
      <c r="R15" s="8"/>
      <c r="S15" s="3"/>
      <c r="T15" s="3"/>
      <c r="U15" s="2"/>
      <c r="V15" s="2"/>
    </row>
    <row r="16" spans="1:22" x14ac:dyDescent="0.35">
      <c r="A16" s="6" t="s">
        <v>9</v>
      </c>
      <c r="B16" s="24">
        <f ca="1">TODAY()</f>
        <v>46310</v>
      </c>
      <c r="C16" s="14"/>
      <c r="D16" s="14"/>
      <c r="E16" s="14"/>
      <c r="F16" s="8"/>
      <c r="G16" s="25">
        <v>3</v>
      </c>
      <c r="H16" s="3"/>
      <c r="I16" s="22"/>
      <c r="J16" s="3"/>
      <c r="K16" s="3"/>
      <c r="L16" s="2"/>
      <c r="M16" s="2"/>
      <c r="O16" s="8"/>
      <c r="P16" s="25">
        <v>3</v>
      </c>
      <c r="Q16" s="3"/>
      <c r="R16" s="22"/>
      <c r="S16" s="3"/>
      <c r="T16" s="3"/>
      <c r="U16" s="2"/>
      <c r="V16" s="2"/>
    </row>
    <row r="17" spans="1:35" hidden="1" x14ac:dyDescent="0.35">
      <c r="A17" s="2"/>
      <c r="B17" s="2"/>
      <c r="C17" s="2"/>
      <c r="D17" s="2"/>
      <c r="E17" s="2"/>
      <c r="F17" s="26"/>
      <c r="G17" s="3"/>
      <c r="H17" s="27"/>
      <c r="I17" s="22"/>
      <c r="J17" s="28">
        <v>100</v>
      </c>
      <c r="K17" s="28">
        <v>100</v>
      </c>
      <c r="L17" s="2"/>
      <c r="M17" s="2"/>
      <c r="O17" s="26"/>
      <c r="P17" s="3"/>
      <c r="Q17" s="27"/>
      <c r="R17" s="22"/>
      <c r="S17" s="28">
        <v>150</v>
      </c>
      <c r="T17" s="28">
        <v>150</v>
      </c>
      <c r="U17" s="2"/>
      <c r="V17" s="2"/>
    </row>
    <row r="18" spans="1:35" x14ac:dyDescent="0.35">
      <c r="A18" s="2"/>
      <c r="B18" s="2"/>
      <c r="C18" s="2"/>
      <c r="D18" s="2"/>
      <c r="E18" s="2"/>
      <c r="F18" s="2"/>
      <c r="G18" s="3"/>
      <c r="H18" s="3"/>
      <c r="I18" s="22"/>
      <c r="J18" s="3"/>
      <c r="K18" s="3" t="s">
        <v>0</v>
      </c>
      <c r="L18" s="2"/>
      <c r="M18" s="2"/>
      <c r="O18" s="2"/>
      <c r="P18" s="3"/>
      <c r="Q18" s="3"/>
      <c r="R18" s="22"/>
      <c r="S18" s="3"/>
      <c r="T18" s="3" t="s">
        <v>0</v>
      </c>
      <c r="U18" s="2"/>
      <c r="V18" s="2"/>
    </row>
    <row r="19" spans="1:35" ht="14.5" customHeight="1" x14ac:dyDescent="0.3">
      <c r="A19" s="29" t="s">
        <v>10</v>
      </c>
      <c r="B19" s="2"/>
      <c r="C19" s="2"/>
      <c r="D19" s="2"/>
      <c r="E19" s="2"/>
      <c r="F19" s="30" t="s">
        <v>11</v>
      </c>
      <c r="G19" s="31"/>
      <c r="H19" s="31"/>
      <c r="I19" s="31"/>
      <c r="J19" s="31"/>
      <c r="K19" s="32"/>
      <c r="L19" s="2"/>
      <c r="M19" s="2"/>
      <c r="O19" s="30" t="s">
        <v>12</v>
      </c>
      <c r="P19" s="31"/>
      <c r="Q19" s="31"/>
      <c r="R19" s="31"/>
      <c r="S19" s="31"/>
      <c r="T19" s="32"/>
      <c r="U19" s="2"/>
      <c r="V19" s="2"/>
    </row>
    <row r="20" spans="1:35" x14ac:dyDescent="0.35">
      <c r="A20" s="2"/>
      <c r="B20" s="10" t="s">
        <v>13</v>
      </c>
      <c r="C20" s="10" t="s">
        <v>14</v>
      </c>
      <c r="D20" s="10"/>
      <c r="E20" s="10"/>
      <c r="F20" s="33"/>
      <c r="G20" s="34"/>
      <c r="H20" s="35"/>
      <c r="I20" s="36"/>
      <c r="J20" s="10" t="s">
        <v>13</v>
      </c>
      <c r="K20" s="10" t="s">
        <v>14</v>
      </c>
      <c r="L20" s="2"/>
      <c r="M20" s="2"/>
      <c r="O20" s="33"/>
      <c r="P20" s="34"/>
      <c r="Q20" s="35"/>
      <c r="R20" s="36"/>
      <c r="S20" s="10" t="s">
        <v>13</v>
      </c>
      <c r="T20" s="10" t="s">
        <v>14</v>
      </c>
      <c r="U20" s="2"/>
      <c r="V20" s="2"/>
      <c r="W20" s="37" t="s">
        <v>15</v>
      </c>
      <c r="X20" s="37"/>
      <c r="Y20" s="37"/>
      <c r="AA20" s="38" t="s">
        <v>16</v>
      </c>
      <c r="AB20" s="38" t="s">
        <v>17</v>
      </c>
      <c r="AC20" s="38"/>
      <c r="AD20" s="38" t="s">
        <v>18</v>
      </c>
    </row>
    <row r="21" spans="1:35" ht="14" hidden="1" x14ac:dyDescent="0.3">
      <c r="A21" s="2"/>
      <c r="B21" s="2"/>
      <c r="C21" s="2"/>
      <c r="D21" s="2"/>
      <c r="E21" s="2"/>
      <c r="F21" s="39"/>
      <c r="G21" s="40"/>
      <c r="H21" s="41"/>
      <c r="I21" s="16"/>
      <c r="J21" s="40"/>
      <c r="K21" s="41"/>
      <c r="L21" s="41"/>
      <c r="M21" s="41"/>
      <c r="O21" s="39"/>
      <c r="P21" s="40"/>
      <c r="Q21" s="41"/>
      <c r="R21" s="16"/>
      <c r="S21" s="40"/>
      <c r="T21" s="41"/>
      <c r="U21" s="41"/>
      <c r="V21" s="41"/>
      <c r="W21" s="42"/>
      <c r="X21" s="42"/>
    </row>
    <row r="22" spans="1:35" ht="14" hidden="1" x14ac:dyDescent="0.3">
      <c r="A22" s="2"/>
      <c r="B22" s="43"/>
      <c r="C22" s="44"/>
      <c r="D22" s="44"/>
      <c r="E22" s="2"/>
      <c r="F22" s="39" t="s">
        <v>19</v>
      </c>
      <c r="G22" s="40"/>
      <c r="H22" s="41"/>
      <c r="I22" s="16"/>
      <c r="J22" s="40"/>
      <c r="K22" s="45"/>
      <c r="L22" s="41"/>
      <c r="M22" s="41"/>
      <c r="O22" s="39" t="s">
        <v>19</v>
      </c>
      <c r="P22" s="40"/>
      <c r="Q22" s="41"/>
      <c r="R22" s="16"/>
      <c r="S22" s="40"/>
      <c r="T22" s="45"/>
      <c r="U22" s="41"/>
      <c r="V22" s="41"/>
    </row>
    <row r="23" spans="1:35" ht="14" x14ac:dyDescent="0.3">
      <c r="A23" s="2" t="s">
        <v>20</v>
      </c>
      <c r="B23" s="8">
        <f>[1]POPULATE!G7</f>
        <v>1320</v>
      </c>
      <c r="C23" s="8">
        <f>[1]POPULATE!H7</f>
        <v>1340</v>
      </c>
      <c r="D23" s="8"/>
      <c r="E23" s="8"/>
      <c r="F23" s="46"/>
      <c r="G23" s="47"/>
      <c r="H23" s="41"/>
      <c r="I23" s="8"/>
      <c r="J23" s="23"/>
      <c r="K23" s="23"/>
      <c r="L23" s="8"/>
      <c r="M23" s="8"/>
      <c r="N23" s="48"/>
      <c r="O23" s="46"/>
      <c r="P23" s="47"/>
      <c r="Q23" s="41"/>
      <c r="R23" s="8"/>
      <c r="S23" s="23"/>
      <c r="T23" s="23"/>
      <c r="U23" s="8"/>
      <c r="V23" s="8"/>
      <c r="AA23" s="48"/>
    </row>
    <row r="24" spans="1:35" ht="14" x14ac:dyDescent="0.3">
      <c r="A24" s="2"/>
      <c r="B24" s="8" t="s">
        <v>21</v>
      </c>
      <c r="C24" s="8"/>
      <c r="D24" s="8"/>
      <c r="E24" s="8"/>
      <c r="F24" s="41"/>
      <c r="G24" s="41" t="s">
        <v>22</v>
      </c>
      <c r="H24" s="8"/>
      <c r="I24" s="8"/>
      <c r="J24" s="45"/>
      <c r="K24" s="45"/>
      <c r="L24" s="8"/>
      <c r="M24" s="8"/>
      <c r="N24" s="48"/>
      <c r="O24" s="41"/>
      <c r="P24" s="41" t="s">
        <v>22</v>
      </c>
      <c r="Q24" s="8"/>
      <c r="R24" s="8"/>
      <c r="S24" s="45"/>
      <c r="T24" s="45"/>
      <c r="U24" s="8"/>
      <c r="V24" s="8"/>
      <c r="W24" s="4" t="s">
        <v>20</v>
      </c>
      <c r="Y24" s="49">
        <f>C23</f>
        <v>1340</v>
      </c>
      <c r="Z24" s="19"/>
      <c r="AA24" s="50">
        <f>Y24</f>
        <v>1340</v>
      </c>
      <c r="AB24" s="49">
        <f>AA24</f>
        <v>1340</v>
      </c>
      <c r="AD24" s="4" t="s">
        <v>23</v>
      </c>
    </row>
    <row r="25" spans="1:35" ht="14" x14ac:dyDescent="0.3">
      <c r="A25" s="2" t="s">
        <v>24</v>
      </c>
      <c r="B25" s="8">
        <f>B23*(J25-0.0075)</f>
        <v>1456.8839999999998</v>
      </c>
      <c r="C25" s="8">
        <f>+C23*(K25-0.0055)</f>
        <v>1508.4379999999999</v>
      </c>
      <c r="D25" s="8"/>
      <c r="E25" s="8"/>
      <c r="F25" s="51" t="s">
        <v>25</v>
      </c>
      <c r="G25" s="52">
        <f>[1]POPULATE!G9</f>
        <v>1.1212</v>
      </c>
      <c r="H25" s="53">
        <f>+G25+0.03</f>
        <v>1.1512</v>
      </c>
      <c r="I25" s="53"/>
      <c r="J25" s="45">
        <f>+(G25-($J$17/10000))+0</f>
        <v>1.1112</v>
      </c>
      <c r="K25" s="45">
        <f>+(G25+($K$17/10000))+0</f>
        <v>1.1312</v>
      </c>
      <c r="L25" s="8" t="s">
        <v>26</v>
      </c>
      <c r="M25" s="54"/>
      <c r="N25" s="48"/>
      <c r="O25" s="51" t="s">
        <v>25</v>
      </c>
      <c r="P25" s="52">
        <f>G25</f>
        <v>1.1212</v>
      </c>
      <c r="Q25" s="53">
        <f>+P25+0.03</f>
        <v>1.1512</v>
      </c>
      <c r="R25" s="53"/>
      <c r="S25" s="45">
        <f>+(P25-($S$17/10000))+0</f>
        <v>1.1062000000000001</v>
      </c>
      <c r="T25" s="45">
        <f>+(P25+($T$17/10000))+0</f>
        <v>1.1361999999999999</v>
      </c>
      <c r="U25" s="8" t="s">
        <v>26</v>
      </c>
      <c r="V25" s="54"/>
      <c r="Y25" s="55"/>
      <c r="Z25" s="19"/>
      <c r="AA25" s="56"/>
      <c r="AB25" s="56"/>
    </row>
    <row r="26" spans="1:35" x14ac:dyDescent="0.35">
      <c r="A26" s="2"/>
      <c r="B26" s="2"/>
      <c r="C26" s="2"/>
      <c r="D26" s="2"/>
      <c r="E26" s="2"/>
      <c r="G26" s="52"/>
      <c r="I26" s="40"/>
      <c r="J26" s="41"/>
      <c r="K26" s="41"/>
      <c r="L26" s="41"/>
      <c r="M26" s="41"/>
      <c r="P26" s="52"/>
      <c r="R26" s="40"/>
      <c r="S26" s="41"/>
      <c r="T26" s="41"/>
      <c r="U26" s="41"/>
      <c r="V26" s="41"/>
      <c r="W26" s="4" t="s">
        <v>27</v>
      </c>
      <c r="X26" s="58">
        <f>G25+0.006</f>
        <v>1.1272</v>
      </c>
      <c r="Y26" s="49">
        <f>$Y$24*X26</f>
        <v>1510.4479999999999</v>
      </c>
      <c r="Z26" s="19"/>
      <c r="AA26" s="56">
        <f>$AA$24*X26</f>
        <v>1510.4479999999999</v>
      </c>
      <c r="AB26" s="56">
        <f>$AB$24*X26</f>
        <v>1510.4479999999999</v>
      </c>
      <c r="AD26" s="4" t="s">
        <v>23</v>
      </c>
    </row>
    <row r="27" spans="1:35" ht="14" x14ac:dyDescent="0.3">
      <c r="A27" s="2" t="s">
        <v>28</v>
      </c>
      <c r="B27" s="8">
        <f>+B23/K27</f>
        <v>8.248968878890139</v>
      </c>
      <c r="C27" s="8">
        <f>+C23/J27</f>
        <v>8.5339447204177805</v>
      </c>
      <c r="D27" s="23"/>
      <c r="E27" s="59"/>
      <c r="F27" s="51" t="s">
        <v>29</v>
      </c>
      <c r="G27" s="52">
        <f>[1]POPULATE!G10</f>
        <v>158.02000000000001</v>
      </c>
      <c r="H27" s="53">
        <f>+G27+1</f>
        <v>159.02000000000001</v>
      </c>
      <c r="I27" s="17"/>
      <c r="J27" s="8">
        <f>+(G27-($J$17/100))+0</f>
        <v>157.02000000000001</v>
      </c>
      <c r="K27" s="8">
        <f>+(H27+($K$17/100))-0</f>
        <v>160.02000000000001</v>
      </c>
      <c r="L27" s="16" t="s">
        <v>30</v>
      </c>
      <c r="M27" s="16"/>
      <c r="O27" s="51" t="s">
        <v>29</v>
      </c>
      <c r="P27" s="52">
        <f t="shared" ref="P27:P43" si="0">G27</f>
        <v>158.02000000000001</v>
      </c>
      <c r="Q27" s="53">
        <f>+P27+1</f>
        <v>159.02000000000001</v>
      </c>
      <c r="R27" s="17"/>
      <c r="S27" s="8">
        <f>+(P27-($S$17/100))+0</f>
        <v>156.52000000000001</v>
      </c>
      <c r="T27" s="8">
        <f>+(Q27+($T$17/100))-0</f>
        <v>160.52000000000001</v>
      </c>
      <c r="U27" s="16" t="s">
        <v>30</v>
      </c>
      <c r="V27" s="16"/>
      <c r="X27" s="60"/>
      <c r="Y27" s="49"/>
      <c r="Z27" s="19"/>
      <c r="AA27" s="61"/>
      <c r="AB27" s="61"/>
      <c r="AC27" s="42"/>
    </row>
    <row r="28" spans="1:35" ht="14" x14ac:dyDescent="0.3">
      <c r="A28" s="2"/>
      <c r="B28" s="2"/>
      <c r="C28" s="2"/>
      <c r="D28" s="2"/>
      <c r="E28" s="2"/>
      <c r="F28" s="8"/>
      <c r="G28" s="52"/>
      <c r="H28" s="40"/>
      <c r="I28" s="40"/>
      <c r="J28" s="45"/>
      <c r="K28" s="45"/>
      <c r="L28" s="41"/>
      <c r="M28" s="41"/>
      <c r="O28" s="8"/>
      <c r="P28" s="52"/>
      <c r="Q28" s="40"/>
      <c r="R28" s="40"/>
      <c r="S28" s="45"/>
      <c r="T28" s="45"/>
      <c r="U28" s="41"/>
      <c r="V28" s="41"/>
      <c r="W28" s="4" t="s">
        <v>31</v>
      </c>
      <c r="X28" s="60">
        <f>G29+0.006</f>
        <v>1.3305</v>
      </c>
      <c r="Y28" s="49">
        <f>$Y$24*X28</f>
        <v>1782.8700000000001</v>
      </c>
      <c r="Z28" s="19"/>
      <c r="AA28" s="56">
        <f>$AA$24*X28</f>
        <v>1782.8700000000001</v>
      </c>
      <c r="AB28" s="56">
        <f>$AB$24*X28</f>
        <v>1782.8700000000001</v>
      </c>
      <c r="AC28" s="42"/>
      <c r="AD28" s="4" t="s">
        <v>23</v>
      </c>
    </row>
    <row r="29" spans="1:35" ht="14" x14ac:dyDescent="0.3">
      <c r="A29" s="2" t="s">
        <v>31</v>
      </c>
      <c r="B29" s="16">
        <f>+B23*(J29-0.0075)</f>
        <v>1725.24</v>
      </c>
      <c r="C29" s="16">
        <f>+C23*(K29-0.0055)</f>
        <v>1780.86</v>
      </c>
      <c r="D29" s="16"/>
      <c r="E29" s="8"/>
      <c r="F29" s="41" t="s">
        <v>32</v>
      </c>
      <c r="G29" s="52">
        <f>[1]POPULATE!G11</f>
        <v>1.3245</v>
      </c>
      <c r="H29" s="53">
        <f>+G29+0.03</f>
        <v>1.3545</v>
      </c>
      <c r="I29" s="53"/>
      <c r="J29" s="45">
        <f>+(G29-($J$17/10000))+0</f>
        <v>1.3145</v>
      </c>
      <c r="K29" s="45">
        <f>+(G29+($K$17/10000))-0</f>
        <v>1.3345</v>
      </c>
      <c r="L29" s="16" t="s">
        <v>33</v>
      </c>
      <c r="M29" s="16"/>
      <c r="N29" s="48"/>
      <c r="O29" s="41" t="s">
        <v>32</v>
      </c>
      <c r="P29" s="52">
        <f t="shared" si="0"/>
        <v>1.3245</v>
      </c>
      <c r="Q29" s="53">
        <f>+P29+0.03</f>
        <v>1.3545</v>
      </c>
      <c r="R29" s="53"/>
      <c r="S29" s="45">
        <f>+(P29-($S$17/10000))+0</f>
        <v>1.3095000000000001</v>
      </c>
      <c r="T29" s="45">
        <f>+(P29+($T$17/10000))-0</f>
        <v>1.3394999999999999</v>
      </c>
      <c r="U29" s="16" t="s">
        <v>33</v>
      </c>
      <c r="V29" s="16"/>
      <c r="X29" s="60"/>
      <c r="Y29" s="49"/>
      <c r="Z29" s="62"/>
      <c r="AA29" s="56"/>
      <c r="AB29" s="56"/>
      <c r="AC29" s="63"/>
      <c r="AE29" s="48"/>
      <c r="AF29" s="48"/>
      <c r="AG29" s="48"/>
      <c r="AH29" s="48"/>
      <c r="AI29" s="48"/>
    </row>
    <row r="30" spans="1:35" ht="14" x14ac:dyDescent="0.3">
      <c r="A30" s="2"/>
      <c r="B30" s="16"/>
      <c r="C30" s="2"/>
      <c r="D30" s="2"/>
      <c r="E30" s="8"/>
      <c r="F30" s="51"/>
      <c r="G30" s="52"/>
      <c r="H30" s="40"/>
      <c r="I30" s="40"/>
      <c r="J30" s="45"/>
      <c r="K30" s="45"/>
      <c r="L30" s="41"/>
      <c r="M30" s="64"/>
      <c r="N30" s="48"/>
      <c r="O30" s="51"/>
      <c r="P30" s="52"/>
      <c r="Q30" s="40"/>
      <c r="R30" s="40"/>
      <c r="S30" s="45"/>
      <c r="T30" s="45"/>
      <c r="U30" s="41"/>
      <c r="V30" s="64"/>
      <c r="W30" s="4" t="s">
        <v>34</v>
      </c>
      <c r="X30" s="60">
        <f>G31-0.006</f>
        <v>0.82399999999999995</v>
      </c>
      <c r="Y30" s="49">
        <f>$Y$24/X30</f>
        <v>1626.2135922330099</v>
      </c>
      <c r="Z30" s="19"/>
      <c r="AA30" s="56">
        <f>$AA$24/X30</f>
        <v>1626.2135922330099</v>
      </c>
      <c r="AB30" s="56">
        <f>$AB$24/X30</f>
        <v>1626.2135922330099</v>
      </c>
      <c r="AC30" s="63"/>
      <c r="AD30" s="4" t="s">
        <v>23</v>
      </c>
      <c r="AE30" s="48"/>
      <c r="AF30" s="48"/>
      <c r="AG30" s="48"/>
      <c r="AH30" s="48"/>
      <c r="AI30" s="48"/>
    </row>
    <row r="31" spans="1:35" ht="14" x14ac:dyDescent="0.3">
      <c r="A31" s="2" t="s">
        <v>34</v>
      </c>
      <c r="B31" s="16">
        <f>+B23/K31</f>
        <v>1571.4285714285716</v>
      </c>
      <c r="C31" s="16">
        <f>+C23/J31</f>
        <v>1634.1463414634147</v>
      </c>
      <c r="D31" s="16"/>
      <c r="E31" s="8"/>
      <c r="F31" s="41" t="s">
        <v>35</v>
      </c>
      <c r="G31" s="52">
        <f>[1]POPULATE!G12</f>
        <v>0.83</v>
      </c>
      <c r="H31" s="53">
        <f>+G31+0.04</f>
        <v>0.87</v>
      </c>
      <c r="I31" s="53"/>
      <c r="J31" s="45">
        <f>+(G31-($J$17/10000))+0</f>
        <v>0.82</v>
      </c>
      <c r="K31" s="45">
        <f>+(G31+($K$17/10000))-0</f>
        <v>0.84</v>
      </c>
      <c r="L31" s="16" t="s">
        <v>36</v>
      </c>
      <c r="M31" s="16"/>
      <c r="N31" s="48"/>
      <c r="O31" s="41" t="s">
        <v>35</v>
      </c>
      <c r="P31" s="52">
        <f t="shared" si="0"/>
        <v>0.83</v>
      </c>
      <c r="Q31" s="53">
        <f>+P31+0.04</f>
        <v>0.87</v>
      </c>
      <c r="R31" s="53"/>
      <c r="S31" s="45">
        <f>+(P31-($S$17/10000))+0</f>
        <v>0.81499999999999995</v>
      </c>
      <c r="T31" s="45">
        <f>+(P31+($T$17/10000))-0</f>
        <v>0.84499999999999997</v>
      </c>
      <c r="U31" s="16" t="s">
        <v>36</v>
      </c>
      <c r="V31" s="16"/>
      <c r="X31" s="60"/>
      <c r="Y31" s="49"/>
      <c r="Z31" s="19"/>
      <c r="AA31" s="56"/>
      <c r="AB31" s="56"/>
      <c r="AC31" s="63"/>
      <c r="AE31" s="48"/>
      <c r="AF31" s="48"/>
      <c r="AG31" s="48"/>
      <c r="AH31" s="48"/>
      <c r="AI31" s="48"/>
    </row>
    <row r="32" spans="1:35" ht="14" x14ac:dyDescent="0.3">
      <c r="A32" s="2"/>
      <c r="B32" s="16"/>
      <c r="C32" s="16"/>
      <c r="D32" s="16"/>
      <c r="E32" s="8"/>
      <c r="F32" s="8"/>
      <c r="G32" s="52"/>
      <c r="H32" s="40"/>
      <c r="I32" s="40"/>
      <c r="J32" s="45"/>
      <c r="K32" s="45"/>
      <c r="L32" s="41"/>
      <c r="M32" s="41"/>
      <c r="N32" s="48"/>
      <c r="O32" s="8"/>
      <c r="P32" s="52"/>
      <c r="Q32" s="40"/>
      <c r="R32" s="40"/>
      <c r="S32" s="45"/>
      <c r="T32" s="45"/>
      <c r="U32" s="41"/>
      <c r="V32" s="41"/>
      <c r="W32" s="4" t="s">
        <v>37</v>
      </c>
      <c r="X32" s="60">
        <f>G33-0.07</f>
        <v>16.4819</v>
      </c>
      <c r="Y32" s="49">
        <f>$Y$24/X32</f>
        <v>81.301306281435998</v>
      </c>
      <c r="Z32" s="19"/>
      <c r="AA32" s="56">
        <f>$AA$24/X32</f>
        <v>81.301306281435998</v>
      </c>
      <c r="AB32" s="56">
        <f>$AB$24/X32</f>
        <v>81.301306281435998</v>
      </c>
      <c r="AC32" s="65"/>
      <c r="AD32" s="4" t="s">
        <v>23</v>
      </c>
      <c r="AE32" s="48"/>
      <c r="AF32" s="48"/>
      <c r="AG32" s="48"/>
      <c r="AH32" s="48"/>
      <c r="AI32" s="48"/>
    </row>
    <row r="33" spans="1:35" ht="14" x14ac:dyDescent="0.3">
      <c r="A33" s="2" t="s">
        <v>37</v>
      </c>
      <c r="B33" s="16">
        <f>+B23/K33</f>
        <v>79.270233426816148</v>
      </c>
      <c r="C33" s="16">
        <f>+C23/J33</f>
        <v>81.424812692548429</v>
      </c>
      <c r="D33" s="16"/>
      <c r="E33" s="8"/>
      <c r="F33" s="66" t="s">
        <v>38</v>
      </c>
      <c r="G33" s="52">
        <f>[1]POPULATE!G13</f>
        <v>16.5519</v>
      </c>
      <c r="H33" s="53">
        <f>+G33+0.04</f>
        <v>16.591899999999999</v>
      </c>
      <c r="I33" s="67"/>
      <c r="J33" s="45">
        <f>+(G33-($J$17/10000))-0.085</f>
        <v>16.456899999999997</v>
      </c>
      <c r="K33" s="45">
        <f>+(H33+($K$17/10000))+0.05</f>
        <v>16.651900000000001</v>
      </c>
      <c r="L33" s="41" t="s">
        <v>39</v>
      </c>
      <c r="M33" s="41"/>
      <c r="N33" s="48"/>
      <c r="O33" s="66" t="s">
        <v>38</v>
      </c>
      <c r="P33" s="52">
        <f t="shared" si="0"/>
        <v>16.5519</v>
      </c>
      <c r="Q33" s="53">
        <f>+P33+0.04</f>
        <v>16.591899999999999</v>
      </c>
      <c r="R33" s="67"/>
      <c r="S33" s="45">
        <f>+(P33-($S$17/10000))-0.085</f>
        <v>16.451899999999998</v>
      </c>
      <c r="T33" s="45">
        <f>+(Q33+($T$17/10000))+0.05</f>
        <v>16.6569</v>
      </c>
      <c r="U33" s="41" t="s">
        <v>39</v>
      </c>
      <c r="V33" s="41"/>
      <c r="X33" s="60"/>
      <c r="Y33" s="49"/>
      <c r="Z33" s="19"/>
      <c r="AA33" s="56"/>
      <c r="AB33" s="56"/>
      <c r="AC33" s="63"/>
      <c r="AE33" s="48"/>
      <c r="AF33" s="48"/>
      <c r="AG33" s="48"/>
      <c r="AH33" s="48"/>
      <c r="AI33" s="48"/>
    </row>
    <row r="34" spans="1:35" ht="14" x14ac:dyDescent="0.3">
      <c r="A34" s="2"/>
      <c r="B34" s="16"/>
      <c r="C34" s="16"/>
      <c r="D34" s="16"/>
      <c r="E34" s="8"/>
      <c r="F34" s="8"/>
      <c r="G34" s="52"/>
      <c r="H34" s="40"/>
      <c r="I34" s="40"/>
      <c r="J34" s="45"/>
      <c r="K34" s="45"/>
      <c r="L34" s="41"/>
      <c r="M34" s="41"/>
      <c r="O34" s="8"/>
      <c r="P34" s="52"/>
      <c r="Q34" s="40"/>
      <c r="R34" s="40"/>
      <c r="S34" s="45"/>
      <c r="T34" s="45"/>
      <c r="U34" s="41"/>
      <c r="V34" s="41"/>
      <c r="W34" s="4" t="s">
        <v>40</v>
      </c>
      <c r="X34" s="60">
        <f>G37-0.006</f>
        <v>1.4152</v>
      </c>
      <c r="Y34" s="49">
        <f>$Y$24/X34</f>
        <v>946.8626342566422</v>
      </c>
      <c r="Z34" s="19"/>
      <c r="AA34" s="56">
        <f>$AA$24/X34</f>
        <v>946.8626342566422</v>
      </c>
      <c r="AB34" s="56">
        <f>$AB$24/X34</f>
        <v>946.8626342566422</v>
      </c>
      <c r="AC34" s="48"/>
      <c r="AD34" s="4" t="s">
        <v>23</v>
      </c>
      <c r="AE34" s="48"/>
      <c r="AF34" s="48"/>
      <c r="AG34" s="48"/>
      <c r="AH34" s="48"/>
      <c r="AI34" s="48"/>
    </row>
    <row r="35" spans="1:35" ht="14" x14ac:dyDescent="0.3">
      <c r="A35" s="2" t="s">
        <v>41</v>
      </c>
      <c r="B35" s="16">
        <f>+B23/K35</f>
        <v>197.74392162150016</v>
      </c>
      <c r="C35" s="16">
        <f>+C23/J35</f>
        <v>201.3432903099785</v>
      </c>
      <c r="D35" s="16"/>
      <c r="E35" s="8"/>
      <c r="F35" s="66" t="s">
        <v>42</v>
      </c>
      <c r="G35" s="52">
        <f>[1]POPULATE!G14</f>
        <v>6.6653000000000002</v>
      </c>
      <c r="H35" s="53">
        <f>+G35+0.04</f>
        <v>6.7053000000000003</v>
      </c>
      <c r="I35" s="67"/>
      <c r="J35" s="45">
        <f>+(G35-($J$17/10000))-0</f>
        <v>6.6553000000000004</v>
      </c>
      <c r="K35" s="45">
        <f>+(G35+($K$17/10000))-0</f>
        <v>6.6753</v>
      </c>
      <c r="L35" s="16" t="s">
        <v>43</v>
      </c>
      <c r="M35" s="16"/>
      <c r="N35" s="48"/>
      <c r="O35" s="66" t="s">
        <v>42</v>
      </c>
      <c r="P35" s="52">
        <f t="shared" si="0"/>
        <v>6.6653000000000002</v>
      </c>
      <c r="Q35" s="53">
        <f>+P35+0.04</f>
        <v>6.7053000000000003</v>
      </c>
      <c r="R35" s="67"/>
      <c r="S35" s="45">
        <f>+(P35-($S$17/10000))-0</f>
        <v>6.6503000000000005</v>
      </c>
      <c r="T35" s="45">
        <f>+(P35+($T$17/10000))-0</f>
        <v>6.6802999999999999</v>
      </c>
      <c r="U35" s="16" t="s">
        <v>43</v>
      </c>
      <c r="V35" s="16"/>
      <c r="AA35" s="48"/>
      <c r="AB35" s="48"/>
      <c r="AC35" s="48"/>
      <c r="AD35" s="48"/>
      <c r="AE35" s="48"/>
      <c r="AF35" s="48"/>
      <c r="AG35" s="48"/>
      <c r="AH35" s="48"/>
      <c r="AI35" s="48"/>
    </row>
    <row r="36" spans="1:35" ht="14" x14ac:dyDescent="0.3">
      <c r="A36" s="2"/>
      <c r="B36" s="16"/>
      <c r="C36" s="16"/>
      <c r="D36" s="16"/>
      <c r="E36" s="8"/>
      <c r="F36" s="8"/>
      <c r="G36" s="52"/>
      <c r="H36" s="8"/>
      <c r="I36" s="8"/>
      <c r="J36" s="16"/>
      <c r="K36" s="8"/>
      <c r="L36" s="41"/>
      <c r="M36" s="41"/>
      <c r="N36" s="48"/>
      <c r="O36" s="8"/>
      <c r="P36" s="52"/>
      <c r="Q36" s="8"/>
      <c r="R36" s="8"/>
      <c r="S36" s="16"/>
      <c r="T36" s="8"/>
      <c r="U36" s="41"/>
      <c r="V36" s="41"/>
      <c r="Y36" s="68"/>
      <c r="Z36" s="48"/>
      <c r="AA36" s="48"/>
      <c r="AB36" s="48"/>
      <c r="AC36" s="48"/>
      <c r="AD36" s="48"/>
      <c r="AE36" s="48"/>
      <c r="AF36" s="48"/>
      <c r="AG36" s="48"/>
      <c r="AH36" s="48"/>
      <c r="AI36" s="48"/>
    </row>
    <row r="37" spans="1:35" ht="14" x14ac:dyDescent="0.3">
      <c r="A37" s="2" t="s">
        <v>40</v>
      </c>
      <c r="B37" s="16">
        <f>+B23/K37</f>
        <v>922.30296254890993</v>
      </c>
      <c r="C37" s="16">
        <f>+C23/J37</f>
        <v>949.54648526077096</v>
      </c>
      <c r="D37" s="16"/>
      <c r="E37" s="8"/>
      <c r="F37" s="66" t="s">
        <v>44</v>
      </c>
      <c r="G37" s="52">
        <f>[1]POPULATE!G15</f>
        <v>1.4212</v>
      </c>
      <c r="H37" s="53">
        <f>+G37+0.04</f>
        <v>1.4612000000000001</v>
      </c>
      <c r="I37" s="69"/>
      <c r="J37" s="45">
        <f>+(G37-($J$17/10000))-0</f>
        <v>1.4112</v>
      </c>
      <c r="K37" s="45">
        <f>+(G37+($K$17/10000))-0</f>
        <v>1.4312</v>
      </c>
      <c r="L37" s="16" t="s">
        <v>45</v>
      </c>
      <c r="M37" s="16"/>
      <c r="N37" s="48"/>
      <c r="O37" s="66" t="s">
        <v>44</v>
      </c>
      <c r="P37" s="52">
        <f t="shared" si="0"/>
        <v>1.4212</v>
      </c>
      <c r="Q37" s="53">
        <f>+P37+0.04</f>
        <v>1.4612000000000001</v>
      </c>
      <c r="R37" s="69"/>
      <c r="S37" s="45">
        <f>+(P37-($S$17/10000))-0</f>
        <v>1.4062000000000001</v>
      </c>
      <c r="T37" s="45">
        <f>+(P37+($T$17/10000))-0</f>
        <v>1.4361999999999999</v>
      </c>
      <c r="U37" s="16" t="s">
        <v>45</v>
      </c>
      <c r="V37" s="16"/>
      <c r="Y37" s="68"/>
      <c r="Z37" s="48"/>
      <c r="AA37" s="48"/>
      <c r="AB37" s="48"/>
      <c r="AC37" s="48"/>
      <c r="AD37" s="48"/>
      <c r="AE37" s="48"/>
      <c r="AF37" s="48"/>
      <c r="AG37" s="48"/>
      <c r="AH37" s="48"/>
      <c r="AI37" s="48"/>
    </row>
    <row r="38" spans="1:35" ht="17.25" customHeight="1" x14ac:dyDescent="0.3">
      <c r="A38" s="2"/>
      <c r="B38" s="8"/>
      <c r="C38" s="8"/>
      <c r="D38" s="8"/>
      <c r="E38" s="8"/>
      <c r="F38" s="41"/>
      <c r="G38" s="52"/>
      <c r="H38" s="23"/>
      <c r="I38" s="23"/>
      <c r="J38" s="40"/>
      <c r="K38" s="40"/>
      <c r="L38" s="16"/>
      <c r="M38" s="16"/>
      <c r="N38" s="48"/>
      <c r="O38" s="41"/>
      <c r="P38" s="52"/>
      <c r="Q38" s="23"/>
      <c r="R38" s="23"/>
      <c r="S38" s="40"/>
      <c r="T38" s="40"/>
      <c r="U38" s="16"/>
      <c r="V38" s="16"/>
      <c r="W38" s="68"/>
      <c r="X38" s="68"/>
      <c r="Y38" s="68"/>
      <c r="Z38" s="48"/>
      <c r="AA38" s="48"/>
      <c r="AB38" s="48"/>
      <c r="AC38" s="48"/>
      <c r="AD38" s="48"/>
      <c r="AE38" s="48"/>
      <c r="AF38" s="48"/>
      <c r="AG38" s="48"/>
      <c r="AH38" s="48"/>
      <c r="AI38" s="48"/>
    </row>
    <row r="39" spans="1:35" ht="14" x14ac:dyDescent="0.3">
      <c r="A39" s="2" t="s">
        <v>46</v>
      </c>
      <c r="B39" s="8">
        <f>+B23*J39</f>
        <v>902.74799999999993</v>
      </c>
      <c r="C39" s="8">
        <f>+C23*K39</f>
        <v>943.226</v>
      </c>
      <c r="D39" s="8"/>
      <c r="E39" s="8"/>
      <c r="F39" s="66" t="s">
        <v>47</v>
      </c>
      <c r="G39" s="52">
        <f>[1]POPULATE!G16</f>
        <v>0.69389999999999996</v>
      </c>
      <c r="H39" s="53">
        <f>+G39+0.04</f>
        <v>0.7339</v>
      </c>
      <c r="I39" s="67"/>
      <c r="J39" s="45">
        <f>+(G39-($J$17/10000))+0</f>
        <v>0.68389999999999995</v>
      </c>
      <c r="K39" s="45">
        <f>+(G39+($K$17/10000))-0</f>
        <v>0.70389999999999997</v>
      </c>
      <c r="L39" s="8" t="s">
        <v>48</v>
      </c>
      <c r="M39" s="8"/>
      <c r="N39" s="48"/>
      <c r="O39" s="66" t="s">
        <v>47</v>
      </c>
      <c r="P39" s="52">
        <f t="shared" si="0"/>
        <v>0.69389999999999996</v>
      </c>
      <c r="Q39" s="53">
        <f>+P39+0.04</f>
        <v>0.7339</v>
      </c>
      <c r="R39" s="67"/>
      <c r="S39" s="45">
        <f>+(P39-($S$17/10000))+0</f>
        <v>0.67889999999999995</v>
      </c>
      <c r="T39" s="45">
        <f>+(P39+($T$17/10000))-0</f>
        <v>0.70889999999999997</v>
      </c>
      <c r="U39" s="8" t="s">
        <v>48</v>
      </c>
      <c r="V39" s="8"/>
      <c r="W39" s="37"/>
      <c r="X39" s="37"/>
      <c r="Y39" s="37"/>
      <c r="Z39" s="48"/>
      <c r="AA39" s="48"/>
      <c r="AB39" s="48"/>
      <c r="AC39" s="48"/>
      <c r="AD39" s="48"/>
      <c r="AE39" s="48"/>
      <c r="AF39" s="48"/>
      <c r="AG39" s="48"/>
      <c r="AH39" s="48"/>
      <c r="AI39" s="48"/>
    </row>
    <row r="40" spans="1:35" ht="14" x14ac:dyDescent="0.3">
      <c r="A40" s="2"/>
      <c r="B40" s="16"/>
      <c r="C40" s="16"/>
      <c r="D40" s="16"/>
      <c r="E40" s="16"/>
      <c r="F40" s="70"/>
      <c r="G40" s="52"/>
      <c r="H40" s="71"/>
      <c r="I40" s="71"/>
      <c r="J40" s="45"/>
      <c r="K40" s="45"/>
      <c r="L40" s="16"/>
      <c r="M40" s="16"/>
      <c r="N40" s="72"/>
      <c r="O40" s="70"/>
      <c r="P40" s="52"/>
      <c r="Q40" s="71"/>
      <c r="R40" s="71"/>
      <c r="S40" s="45"/>
      <c r="T40" s="45"/>
      <c r="U40" s="16"/>
      <c r="V40" s="16"/>
      <c r="W40" s="48"/>
      <c r="Y40" s="48"/>
      <c r="Z40" s="72"/>
      <c r="AA40" s="72"/>
      <c r="AB40" s="72"/>
      <c r="AC40" s="72"/>
      <c r="AD40" s="72"/>
      <c r="AE40" s="72"/>
      <c r="AF40" s="72"/>
      <c r="AG40" s="72"/>
      <c r="AH40" s="72"/>
      <c r="AI40" s="72"/>
    </row>
    <row r="41" spans="1:35" ht="14" x14ac:dyDescent="0.3">
      <c r="A41" s="66" t="s">
        <v>49</v>
      </c>
      <c r="B41" s="16">
        <f>+B23/K41</f>
        <v>196.97376667562003</v>
      </c>
      <c r="C41" s="8">
        <f>+C23/J41</f>
        <v>200.55676953931811</v>
      </c>
      <c r="D41" s="8"/>
      <c r="E41" s="8"/>
      <c r="F41" s="66" t="s">
        <v>50</v>
      </c>
      <c r="G41" s="52">
        <f>[1]POPULATE!G17</f>
        <v>6.6913999999999998</v>
      </c>
      <c r="H41" s="53">
        <f>+G41+0.04</f>
        <v>6.7313999999999998</v>
      </c>
      <c r="I41" s="67"/>
      <c r="J41" s="23">
        <f>+(G41-($J$17/10000))+0</f>
        <v>6.6814</v>
      </c>
      <c r="K41" s="23">
        <f>+(G41+($K$17/10000))-0</f>
        <v>6.7013999999999996</v>
      </c>
      <c r="L41" s="8" t="s">
        <v>51</v>
      </c>
      <c r="M41" s="8"/>
      <c r="N41" s="48"/>
      <c r="O41" s="66" t="s">
        <v>50</v>
      </c>
      <c r="P41" s="52">
        <f t="shared" si="0"/>
        <v>6.6913999999999998</v>
      </c>
      <c r="Q41" s="53">
        <f>+P41+0.04</f>
        <v>6.7313999999999998</v>
      </c>
      <c r="R41" s="67"/>
      <c r="S41" s="23">
        <f>+(P41-($S$17/10000))+0</f>
        <v>6.6764000000000001</v>
      </c>
      <c r="T41" s="23">
        <f>+(P41+($T$17/10000))-0</f>
        <v>6.7063999999999995</v>
      </c>
      <c r="U41" s="8" t="s">
        <v>51</v>
      </c>
      <c r="V41" s="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</row>
    <row r="42" spans="1:35" ht="14" x14ac:dyDescent="0.3">
      <c r="A42" s="2"/>
      <c r="B42" s="8"/>
      <c r="C42" s="8"/>
      <c r="D42" s="8"/>
      <c r="E42" s="8"/>
      <c r="F42" s="73"/>
      <c r="G42" s="74"/>
      <c r="H42" s="75"/>
      <c r="I42" s="75"/>
      <c r="J42" s="71"/>
      <c r="K42" s="8"/>
      <c r="L42" s="8"/>
      <c r="M42" s="8"/>
      <c r="N42" s="48"/>
      <c r="O42" s="73"/>
      <c r="P42" s="52"/>
      <c r="Q42" s="75"/>
      <c r="R42" s="75"/>
      <c r="S42" s="71"/>
      <c r="T42" s="8"/>
      <c r="U42" s="8"/>
      <c r="V42" s="8"/>
      <c r="W42" s="48"/>
      <c r="X42" s="48"/>
      <c r="Y42" s="48"/>
      <c r="Z42" s="48"/>
      <c r="AA42" s="48"/>
      <c r="AB42" s="48"/>
      <c r="AC42" s="48"/>
      <c r="AD42" s="48"/>
      <c r="AE42" s="48"/>
      <c r="AF42" s="48"/>
      <c r="AG42" s="48"/>
      <c r="AH42" s="48"/>
      <c r="AI42" s="48"/>
    </row>
    <row r="43" spans="1:35" ht="14" x14ac:dyDescent="0.3">
      <c r="A43" s="66" t="s">
        <v>52</v>
      </c>
      <c r="B43" s="16">
        <f>+B23/K43</f>
        <v>196.97082742669554</v>
      </c>
      <c r="C43" s="8">
        <f>+C23/J43</f>
        <v>200.55376786649705</v>
      </c>
      <c r="D43" s="35"/>
      <c r="E43" s="8"/>
      <c r="F43" s="8" t="s">
        <v>53</v>
      </c>
      <c r="G43" s="52">
        <f>[1]POPULATE!G18</f>
        <v>6.6914999999999996</v>
      </c>
      <c r="H43" s="53">
        <f>+G43+0.04</f>
        <v>6.7314999999999996</v>
      </c>
      <c r="I43" s="16"/>
      <c r="J43" s="23">
        <f>+(G43-($J$17/10000))+0</f>
        <v>6.6814999999999998</v>
      </c>
      <c r="K43" s="23">
        <f>+(G43+($K$17/10000))-0</f>
        <v>6.7014999999999993</v>
      </c>
      <c r="L43" s="76"/>
      <c r="M43" s="76"/>
      <c r="N43" s="48"/>
      <c r="O43" s="8" t="s">
        <v>53</v>
      </c>
      <c r="P43" s="52">
        <f t="shared" si="0"/>
        <v>6.6914999999999996</v>
      </c>
      <c r="Q43" s="53">
        <f>+P43+0.04</f>
        <v>6.7314999999999996</v>
      </c>
      <c r="R43" s="16"/>
      <c r="S43" s="23">
        <f>+(P43-($S$17/10000))+0</f>
        <v>6.6764999999999999</v>
      </c>
      <c r="T43" s="23">
        <f>+(P43+($T$17/10000))-0</f>
        <v>6.7064999999999992</v>
      </c>
      <c r="U43" s="76"/>
      <c r="V43" s="76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</row>
    <row r="44" spans="1:35" x14ac:dyDescent="0.35">
      <c r="G44" s="75"/>
    </row>
    <row r="45" spans="1:35" x14ac:dyDescent="0.35">
      <c r="A45" s="8"/>
      <c r="B45" s="8"/>
      <c r="C45" s="8"/>
      <c r="D45" s="8"/>
      <c r="E45" s="48"/>
      <c r="F45" s="8"/>
      <c r="G45" s="75"/>
      <c r="H45" s="16"/>
      <c r="I45" s="48"/>
      <c r="L45" s="75"/>
      <c r="M45" s="75"/>
      <c r="N45" s="48"/>
      <c r="O45" s="8"/>
      <c r="P45" s="75"/>
      <c r="Q45" s="16"/>
      <c r="R45" s="48"/>
      <c r="U45" s="75"/>
      <c r="V45" s="75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</row>
    <row r="46" spans="1:35" ht="12.75" customHeight="1" x14ac:dyDescent="0.3">
      <c r="A46" s="8"/>
      <c r="B46" s="8"/>
      <c r="C46" s="8"/>
      <c r="D46" s="8"/>
      <c r="E46" s="72"/>
      <c r="F46" s="48"/>
      <c r="G46" s="77"/>
      <c r="H46" s="72"/>
      <c r="I46" s="48"/>
      <c r="J46" s="78" t="s">
        <v>54</v>
      </c>
      <c r="K46" s="78"/>
      <c r="L46" s="48"/>
      <c r="M46" s="48"/>
      <c r="N46" s="48"/>
      <c r="O46" s="48"/>
      <c r="P46" s="77"/>
      <c r="Q46" s="72"/>
      <c r="R46" s="48"/>
      <c r="S46" s="78"/>
      <c r="T46" s="78"/>
      <c r="U46" s="48"/>
      <c r="V46" s="48"/>
      <c r="W46" s="48"/>
      <c r="X46" s="48"/>
      <c r="Y46" s="48"/>
      <c r="Z46" s="48"/>
      <c r="AA46" s="48"/>
    </row>
    <row r="47" spans="1:35" ht="14" x14ac:dyDescent="0.3">
      <c r="A47" s="8"/>
      <c r="B47" s="8"/>
      <c r="C47" s="8"/>
      <c r="D47" s="8"/>
      <c r="E47" s="72"/>
      <c r="F47" s="48"/>
      <c r="G47" s="77"/>
      <c r="H47" s="72"/>
      <c r="I47" s="48"/>
      <c r="J47" s="55" t="s">
        <v>20</v>
      </c>
      <c r="K47" s="45">
        <v>1346.98</v>
      </c>
      <c r="L47" s="45">
        <v>326</v>
      </c>
      <c r="M47" s="48"/>
      <c r="N47" s="48"/>
      <c r="O47" s="48"/>
      <c r="P47" s="77"/>
      <c r="Q47" s="72"/>
      <c r="R47" s="48"/>
      <c r="S47" s="55"/>
      <c r="T47" s="45"/>
      <c r="U47" s="45"/>
      <c r="V47" s="48"/>
      <c r="W47" s="48"/>
      <c r="X47" s="48"/>
      <c r="Y47" s="48"/>
      <c r="Z47" s="48"/>
      <c r="AA47" s="48"/>
    </row>
    <row r="48" spans="1:35" ht="14" x14ac:dyDescent="0.3">
      <c r="A48" s="8"/>
      <c r="B48" s="8"/>
      <c r="C48" s="8"/>
      <c r="D48" s="8"/>
      <c r="E48" s="79"/>
      <c r="F48" s="48"/>
      <c r="G48" s="77"/>
      <c r="H48" s="80"/>
      <c r="I48" s="48"/>
      <c r="J48" s="55" t="s">
        <v>27</v>
      </c>
      <c r="K48" s="45">
        <v>1571.52</v>
      </c>
      <c r="L48" s="45">
        <f>$Y$47*C25</f>
        <v>0</v>
      </c>
      <c r="M48" s="48"/>
      <c r="N48" s="48"/>
      <c r="O48" s="48"/>
      <c r="P48" s="77"/>
      <c r="Q48" s="80"/>
      <c r="R48" s="48"/>
      <c r="S48" s="55"/>
      <c r="T48" s="45"/>
      <c r="U48" s="45"/>
      <c r="V48" s="48"/>
      <c r="W48" s="48"/>
      <c r="X48" s="48"/>
      <c r="Y48" s="48"/>
      <c r="Z48" s="48"/>
      <c r="AA48" s="48"/>
    </row>
    <row r="49" spans="1:35" ht="14" x14ac:dyDescent="0.3">
      <c r="A49" s="8"/>
      <c r="B49" s="8"/>
      <c r="C49" s="8"/>
      <c r="D49" s="8"/>
      <c r="E49" s="81"/>
      <c r="F49" s="72"/>
      <c r="G49" s="72"/>
      <c r="H49" s="72"/>
      <c r="I49" s="48"/>
      <c r="J49" s="55" t="s">
        <v>31</v>
      </c>
      <c r="K49" s="45">
        <v>1837.54</v>
      </c>
      <c r="L49" s="45">
        <f>$Y$47*C29</f>
        <v>0</v>
      </c>
      <c r="M49" s="48"/>
      <c r="N49" s="48"/>
      <c r="O49" s="72"/>
      <c r="P49" s="72"/>
      <c r="Q49" s="72"/>
      <c r="R49" s="48"/>
      <c r="S49" s="55"/>
      <c r="T49" s="45"/>
      <c r="U49" s="45"/>
      <c r="V49" s="48"/>
      <c r="W49" s="48"/>
      <c r="X49" s="48"/>
      <c r="Y49" s="48"/>
      <c r="Z49" s="48"/>
      <c r="AA49" s="48"/>
    </row>
    <row r="50" spans="1:35" ht="14" x14ac:dyDescent="0.3">
      <c r="A50" s="8"/>
      <c r="B50" s="8"/>
      <c r="C50" s="8"/>
      <c r="D50" s="8"/>
      <c r="E50" s="72"/>
      <c r="F50" s="82"/>
      <c r="G50" s="72"/>
      <c r="H50" s="72"/>
      <c r="I50" s="48"/>
      <c r="J50" s="55" t="s">
        <v>52</v>
      </c>
      <c r="K50" s="45">
        <v>200.37</v>
      </c>
      <c r="L50" s="45">
        <f>$Y$47/B41</f>
        <v>0</v>
      </c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48"/>
      <c r="Y50" s="48"/>
      <c r="Z50" s="48"/>
      <c r="AA50" s="48"/>
    </row>
    <row r="51" spans="1:35" ht="14" x14ac:dyDescent="0.3">
      <c r="A51" s="8"/>
      <c r="B51" s="8"/>
      <c r="C51" s="8"/>
      <c r="D51" s="8"/>
      <c r="E51" s="72"/>
      <c r="F51" s="72"/>
      <c r="G51" s="72"/>
      <c r="H51" s="72"/>
      <c r="I51" s="48"/>
      <c r="J51" s="55" t="s">
        <v>37</v>
      </c>
      <c r="K51" s="45">
        <v>84.11</v>
      </c>
      <c r="L51" s="45">
        <f>$Y$47/B33</f>
        <v>0</v>
      </c>
      <c r="M51" s="48"/>
      <c r="N51" s="48"/>
      <c r="O51" s="48"/>
      <c r="P51" s="48"/>
      <c r="Q51" s="48"/>
      <c r="R51" s="48"/>
      <c r="S51" s="48"/>
      <c r="T51" s="48"/>
      <c r="U51" s="48"/>
      <c r="V51" s="48"/>
      <c r="W51" s="48"/>
      <c r="X51" s="48"/>
      <c r="Y51" s="48"/>
      <c r="Z51" s="48"/>
      <c r="AA51" s="48"/>
    </row>
    <row r="52" spans="1:35" x14ac:dyDescent="0.35">
      <c r="A52" s="48"/>
      <c r="B52" s="48"/>
      <c r="C52" s="8"/>
      <c r="D52" s="8"/>
      <c r="E52" s="83"/>
      <c r="F52" s="72"/>
      <c r="H52" s="72"/>
      <c r="I52" s="48"/>
      <c r="J52" s="55" t="s">
        <v>28</v>
      </c>
      <c r="K52" s="45">
        <v>8.4600000000000009</v>
      </c>
      <c r="L52" s="45">
        <f>$Y$47/B27</f>
        <v>0</v>
      </c>
      <c r="M52" s="48"/>
      <c r="N52" s="48"/>
      <c r="O52" s="48"/>
      <c r="P52" s="48"/>
      <c r="Q52" s="48"/>
      <c r="R52" s="48"/>
      <c r="S52" s="48"/>
      <c r="T52" s="48"/>
      <c r="U52" s="48"/>
      <c r="V52" s="48"/>
      <c r="W52" s="48"/>
      <c r="X52" s="48"/>
      <c r="Y52" s="48"/>
      <c r="Z52" s="48"/>
      <c r="AA52" s="48"/>
    </row>
    <row r="53" spans="1:35" x14ac:dyDescent="0.35">
      <c r="A53" s="48"/>
      <c r="B53" s="48"/>
      <c r="C53" s="8"/>
      <c r="D53" s="8"/>
      <c r="E53" s="83"/>
      <c r="F53" s="72"/>
      <c r="H53" s="72"/>
      <c r="I53" s="48"/>
      <c r="J53" s="84" t="s">
        <v>55</v>
      </c>
      <c r="K53" s="85"/>
      <c r="L53" s="45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</row>
    <row r="54" spans="1:35" x14ac:dyDescent="0.35">
      <c r="A54" s="48"/>
      <c r="B54" s="48"/>
      <c r="C54" s="8"/>
      <c r="D54" s="8"/>
      <c r="E54" s="83"/>
      <c r="F54" s="72"/>
      <c r="H54" s="72"/>
      <c r="I54" s="48"/>
      <c r="J54" s="55"/>
      <c r="K54" s="45"/>
      <c r="L54" s="45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</row>
    <row r="55" spans="1:35" x14ac:dyDescent="0.35">
      <c r="A55" s="48"/>
      <c r="B55" s="48"/>
      <c r="C55" s="8"/>
      <c r="D55" s="8"/>
      <c r="E55" s="83"/>
      <c r="F55" s="72"/>
      <c r="H55" s="72"/>
      <c r="I55" s="48"/>
      <c r="J55" s="55"/>
      <c r="K55" s="86"/>
      <c r="L55" s="86"/>
      <c r="M55" s="87"/>
      <c r="N55" s="72"/>
      <c r="O55" s="72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</row>
    <row r="56" spans="1:35" x14ac:dyDescent="0.35">
      <c r="A56" s="48"/>
      <c r="B56" s="48"/>
      <c r="C56" s="8"/>
      <c r="D56" s="8"/>
      <c r="E56" s="83"/>
      <c r="F56" s="72"/>
      <c r="H56" s="72"/>
      <c r="I56" s="48"/>
      <c r="J56" s="88" t="s">
        <v>56</v>
      </c>
      <c r="K56" s="89">
        <f>[1]POPULATE!G19</f>
        <v>1333.58</v>
      </c>
      <c r="L56" s="90"/>
      <c r="M56" s="91"/>
      <c r="N56" s="72"/>
      <c r="O56" s="72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</row>
    <row r="57" spans="1:35" x14ac:dyDescent="0.35">
      <c r="A57" s="48"/>
      <c r="B57" s="48"/>
      <c r="C57" s="8"/>
      <c r="D57" s="8"/>
      <c r="E57" s="83"/>
      <c r="F57" s="72"/>
      <c r="H57" s="72"/>
      <c r="I57" s="48"/>
      <c r="J57" s="92"/>
      <c r="K57" s="92"/>
      <c r="L57" s="48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48"/>
      <c r="Z57" s="48"/>
      <c r="AA57" s="48"/>
    </row>
    <row r="58" spans="1:35" x14ac:dyDescent="0.35">
      <c r="A58" s="48"/>
      <c r="B58" s="48"/>
      <c r="C58" s="8"/>
      <c r="D58" s="8"/>
      <c r="E58" s="83"/>
      <c r="F58" s="72"/>
      <c r="H58" s="72"/>
      <c r="I58" s="48"/>
      <c r="L58" s="48"/>
      <c r="M58" s="48"/>
      <c r="N58" s="48"/>
      <c r="O58" s="48"/>
      <c r="P58" s="48"/>
      <c r="Q58" s="48"/>
      <c r="R58" s="48"/>
      <c r="S58" s="48"/>
      <c r="T58" s="48"/>
      <c r="U58" s="48"/>
      <c r="V58" s="48"/>
      <c r="W58" s="48"/>
      <c r="X58" s="48"/>
      <c r="Y58" s="48"/>
      <c r="Z58" s="48"/>
      <c r="AA58" s="48"/>
    </row>
    <row r="59" spans="1:35" ht="14" x14ac:dyDescent="0.3"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8"/>
      <c r="AE59" s="48"/>
      <c r="AF59" s="48"/>
      <c r="AG59" s="48"/>
      <c r="AH59" s="48"/>
      <c r="AI59" s="48"/>
    </row>
    <row r="60" spans="1:35" x14ac:dyDescent="0.35">
      <c r="B60" s="48"/>
      <c r="C60" s="48"/>
      <c r="D60" s="48"/>
      <c r="E60" s="93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8"/>
      <c r="Y60" s="48"/>
      <c r="Z60" s="48"/>
      <c r="AA60" s="48"/>
      <c r="AB60" s="48"/>
      <c r="AC60" s="48"/>
      <c r="AD60" s="48"/>
      <c r="AE60" s="48"/>
      <c r="AF60" s="48"/>
      <c r="AG60" s="48"/>
      <c r="AH60" s="48"/>
      <c r="AI60" s="48"/>
    </row>
    <row r="61" spans="1:35" x14ac:dyDescent="0.35">
      <c r="B61" s="48"/>
      <c r="C61" s="48"/>
      <c r="D61" s="48"/>
      <c r="E61" s="93"/>
      <c r="F61" s="94"/>
      <c r="G61" s="48"/>
      <c r="H61" s="48"/>
      <c r="I61" s="48"/>
      <c r="J61" s="48"/>
      <c r="K61" s="48"/>
      <c r="L61" s="48"/>
      <c r="M61" s="48"/>
      <c r="N61" s="48"/>
      <c r="O61" s="94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48"/>
      <c r="AH61" s="48"/>
      <c r="AI61" s="48"/>
    </row>
    <row r="62" spans="1:35" x14ac:dyDescent="0.35">
      <c r="B62" s="48"/>
      <c r="C62" s="48"/>
      <c r="D62" s="48"/>
      <c r="E62" s="95"/>
      <c r="F62" s="48"/>
      <c r="G62" s="96"/>
      <c r="H62" s="48"/>
      <c r="I62" s="48"/>
      <c r="K62" s="48"/>
      <c r="L62" s="48"/>
      <c r="M62" s="48"/>
      <c r="N62" s="48"/>
      <c r="O62" s="48"/>
      <c r="P62" s="96"/>
      <c r="Q62" s="48"/>
      <c r="R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48"/>
      <c r="AH62" s="48"/>
      <c r="AI62" s="48"/>
    </row>
    <row r="63" spans="1:35" x14ac:dyDescent="0.35">
      <c r="B63" s="48"/>
      <c r="C63" s="48"/>
      <c r="D63" s="48"/>
      <c r="E63" s="97"/>
      <c r="F63" s="98"/>
      <c r="G63" s="96"/>
      <c r="H63" s="48"/>
      <c r="I63" s="48"/>
      <c r="J63" s="99"/>
      <c r="K63" s="83"/>
      <c r="L63" s="48"/>
      <c r="M63" s="48"/>
      <c r="N63" s="48"/>
      <c r="O63" s="98"/>
      <c r="P63" s="96"/>
      <c r="Q63" s="48"/>
      <c r="R63" s="48"/>
      <c r="S63" s="99"/>
      <c r="T63" s="83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48"/>
      <c r="AH63" s="48"/>
      <c r="AI63" s="48"/>
    </row>
    <row r="64" spans="1:35" x14ac:dyDescent="0.35">
      <c r="B64" s="48"/>
      <c r="C64" s="48"/>
      <c r="D64" s="48"/>
      <c r="E64" s="97"/>
      <c r="F64" s="98"/>
      <c r="G64" s="96"/>
      <c r="H64" s="83"/>
      <c r="I64" s="48"/>
      <c r="J64" s="99"/>
      <c r="K64" s="83"/>
      <c r="L64" s="48"/>
      <c r="M64" s="48"/>
      <c r="N64" s="48"/>
      <c r="O64" s="98"/>
      <c r="P64" s="96"/>
      <c r="Q64" s="83"/>
      <c r="R64" s="48"/>
      <c r="S64" s="99"/>
      <c r="T64" s="83"/>
      <c r="U64" s="48"/>
      <c r="V64" s="48"/>
      <c r="Z64" s="48"/>
      <c r="AA64" s="48"/>
      <c r="AB64" s="48"/>
      <c r="AC64" s="48"/>
      <c r="AD64" s="48"/>
      <c r="AE64" s="48"/>
      <c r="AF64" s="48"/>
      <c r="AG64" s="48"/>
      <c r="AH64" s="48"/>
      <c r="AI64" s="48"/>
    </row>
    <row r="65" spans="2:35" x14ac:dyDescent="0.35">
      <c r="B65" s="48"/>
      <c r="C65" s="48"/>
      <c r="D65" s="48"/>
      <c r="E65" s="97"/>
      <c r="F65" s="48"/>
      <c r="G65" s="96"/>
      <c r="H65" s="48"/>
      <c r="I65" s="48"/>
      <c r="K65" s="83"/>
      <c r="L65" s="48"/>
      <c r="M65" s="48"/>
      <c r="N65" s="48"/>
      <c r="O65" s="48"/>
      <c r="P65" s="96"/>
      <c r="Q65" s="48"/>
      <c r="R65" s="48"/>
      <c r="T65" s="83"/>
      <c r="U65" s="48"/>
      <c r="V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</row>
    <row r="66" spans="2:35" x14ac:dyDescent="0.35">
      <c r="B66" s="100"/>
      <c r="C66" s="48"/>
      <c r="D66" s="48"/>
      <c r="E66" s="97"/>
      <c r="F66" s="48"/>
      <c r="G66" s="96"/>
      <c r="H66" s="83"/>
      <c r="I66" s="48"/>
      <c r="K66" s="48"/>
      <c r="L66" s="48"/>
      <c r="M66" s="48"/>
      <c r="N66" s="48"/>
      <c r="O66" s="48"/>
      <c r="P66" s="96"/>
      <c r="Q66" s="83"/>
      <c r="R66" s="48"/>
      <c r="T66" s="48"/>
      <c r="U66" s="48"/>
      <c r="V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</row>
    <row r="67" spans="2:35" x14ac:dyDescent="0.35">
      <c r="B67" s="100"/>
      <c r="E67" s="101"/>
      <c r="G67" s="102"/>
      <c r="P67" s="102"/>
    </row>
    <row r="68" spans="2:35" x14ac:dyDescent="0.35">
      <c r="B68" s="103"/>
      <c r="F68" s="104"/>
      <c r="O68" s="104"/>
    </row>
    <row r="69" spans="2:35" x14ac:dyDescent="0.35">
      <c r="I69" s="48"/>
      <c r="R69" s="48"/>
    </row>
    <row r="80" spans="2:35" x14ac:dyDescent="0.35">
      <c r="W80" s="57"/>
      <c r="X80" s="57"/>
      <c r="Y80" s="57"/>
    </row>
    <row r="81" spans="6:25" x14ac:dyDescent="0.35">
      <c r="W81" s="57"/>
      <c r="X81" s="57"/>
      <c r="Y81" s="57"/>
    </row>
    <row r="82" spans="6:25" x14ac:dyDescent="0.35">
      <c r="W82" s="57"/>
      <c r="X82" s="57"/>
      <c r="Y82" s="57"/>
    </row>
    <row r="83" spans="6:25" s="57" customFormat="1" x14ac:dyDescent="0.35">
      <c r="F83" s="105"/>
      <c r="I83" s="48"/>
      <c r="O83" s="105"/>
      <c r="R83" s="48"/>
      <c r="W83" s="4"/>
      <c r="X83" s="4"/>
      <c r="Y83" s="4"/>
    </row>
    <row r="84" spans="6:25" s="57" customFormat="1" x14ac:dyDescent="0.35">
      <c r="I84" s="48"/>
      <c r="R84" s="48"/>
    </row>
    <row r="85" spans="6:25" s="57" customFormat="1" x14ac:dyDescent="0.35">
      <c r="I85" s="48"/>
      <c r="R85" s="48"/>
      <c r="W85" s="4"/>
      <c r="X85" s="4"/>
      <c r="Y85" s="4"/>
    </row>
    <row r="87" spans="6:25" s="57" customFormat="1" x14ac:dyDescent="0.35">
      <c r="I87" s="48"/>
      <c r="R87" s="48"/>
    </row>
    <row r="88" spans="6:25" x14ac:dyDescent="0.35">
      <c r="W88" s="57"/>
      <c r="X88" s="57"/>
      <c r="Y88" s="57"/>
    </row>
    <row r="90" spans="6:25" s="57" customFormat="1" x14ac:dyDescent="0.35">
      <c r="I90" s="106"/>
      <c r="R90" s="106"/>
    </row>
    <row r="91" spans="6:25" s="57" customFormat="1" x14ac:dyDescent="0.35">
      <c r="I91" s="48"/>
      <c r="R91" s="48"/>
      <c r="W91" s="4"/>
      <c r="X91" s="4"/>
      <c r="Y91" s="4"/>
    </row>
    <row r="93" spans="6:25" s="57" customFormat="1" x14ac:dyDescent="0.35">
      <c r="I93" s="107"/>
      <c r="R93" s="107"/>
      <c r="W93" s="4"/>
      <c r="X93" s="4"/>
      <c r="Y93" s="4"/>
    </row>
  </sheetData>
  <mergeCells count="7">
    <mergeCell ref="J53:K53"/>
    <mergeCell ref="F19:K19"/>
    <mergeCell ref="O19:T19"/>
    <mergeCell ref="W20:Y20"/>
    <mergeCell ref="W39:Y39"/>
    <mergeCell ref="J46:K46"/>
    <mergeCell ref="S46:T46"/>
  </mergeCells>
  <conditionalFormatting sqref="B23">
    <cfRule type="cellIs" dxfId="39" priority="3" operator="notBetween">
      <formula>$K$56*0.98</formula>
      <formula>$K$56*1.02</formula>
    </cfRule>
  </conditionalFormatting>
  <conditionalFormatting sqref="C23">
    <cfRule type="cellIs" dxfId="38" priority="4" operator="notBetween">
      <formula>$K$56*0.98</formula>
      <formula>$K$56*1.02</formula>
    </cfRule>
  </conditionalFormatting>
  <conditionalFormatting sqref="C1:D1">
    <cfRule type="iconSet" priority="39">
      <iconSet iconSet="3Signs">
        <cfvo type="percent" val="0"/>
        <cfvo type="percent" val="33"/>
        <cfvo type="percent" val="67"/>
      </iconSet>
    </cfRule>
    <cfRule type="iconSet" priority="40">
      <iconSet iconSet="3Signs">
        <cfvo type="percent" val="0"/>
        <cfvo type="percent" val="33"/>
        <cfvo type="percent" val="67"/>
      </iconSet>
    </cfRule>
    <cfRule type="iconSet" priority="41">
      <iconSet iconSet="3Signs">
        <cfvo type="percent" val="0"/>
        <cfvo type="percent" val="33"/>
        <cfvo type="percent" val="67"/>
      </iconSet>
    </cfRule>
    <cfRule type="iconSet" priority="42">
      <iconSet iconSet="3Signs">
        <cfvo type="percent" val="0"/>
        <cfvo type="percent" val="33"/>
        <cfvo type="percent" val="67"/>
      </iconSet>
    </cfRule>
    <cfRule type="iconSet" priority="43">
      <iconSet iconSet="3Signs">
        <cfvo type="percent" val="0"/>
        <cfvo type="percent" val="33"/>
        <cfvo type="percent" val="67"/>
      </iconSet>
    </cfRule>
    <cfRule type="iconSet" priority="44">
      <iconSet iconSet="3Signs">
        <cfvo type="percent" val="0"/>
        <cfvo type="percent" val="33"/>
        <cfvo type="percent" val="67"/>
      </iconSet>
    </cfRule>
    <cfRule type="iconSet" priority="45">
      <iconSet iconSet="3Signs">
        <cfvo type="percent" val="0"/>
        <cfvo type="percent" val="33"/>
        <cfvo type="percent" val="67"/>
      </iconSet>
    </cfRule>
    <cfRule type="iconSet" priority="46">
      <iconSet iconSet="3Signs">
        <cfvo type="percent" val="0"/>
        <cfvo type="percent" val="33"/>
        <cfvo type="percent" val="67"/>
      </iconSet>
    </cfRule>
    <cfRule type="iconSet" priority="47">
      <iconSet iconSet="3Signs">
        <cfvo type="percent" val="0"/>
        <cfvo type="percent" val="33"/>
        <cfvo type="percent" val="67"/>
      </iconSet>
    </cfRule>
    <cfRule type="iconSet" priority="48">
      <iconSet iconSet="3Signs">
        <cfvo type="percent" val="0"/>
        <cfvo type="percent" val="33"/>
        <cfvo type="percent" val="67"/>
      </iconSet>
    </cfRule>
    <cfRule type="iconSet" priority="49">
      <iconSet iconSet="3Signs">
        <cfvo type="percent" val="0"/>
        <cfvo type="percent" val="33"/>
        <cfvo type="percent" val="67"/>
      </iconSet>
    </cfRule>
    <cfRule type="iconSet" priority="50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329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37" priority="23" operator="lessThan">
      <formula>0.6</formula>
    </cfRule>
    <cfRule type="cellIs" dxfId="36" priority="24" operator="greaterThan">
      <formula>0.7</formula>
    </cfRule>
  </conditionalFormatting>
  <conditionalFormatting sqref="G41">
    <cfRule type="cellIs" dxfId="34" priority="21" operator="lessThan">
      <formula>6.5</formula>
    </cfRule>
    <cfRule type="cellIs" dxfId="35" priority="22" operator="greaterThan">
      <formula>7.5</formula>
    </cfRule>
  </conditionalFormatting>
  <conditionalFormatting sqref="G43">
    <cfRule type="cellIs" dxfId="32" priority="1" operator="lessThan">
      <formula>6.5</formula>
    </cfRule>
    <cfRule type="cellIs" dxfId="33" priority="2" operator="greaterThan">
      <formula>7.5</formula>
    </cfRule>
  </conditionalFormatting>
  <conditionalFormatting sqref="J25">
    <cfRule type="cellIs" dxfId="31" priority="37" operator="lessThan">
      <formula>1</formula>
    </cfRule>
    <cfRule type="cellIs" dxfId="30" priority="38" operator="greaterThan">
      <formula>1.2</formula>
    </cfRule>
  </conditionalFormatting>
  <conditionalFormatting sqref="J27">
    <cfRule type="cellIs" dxfId="29" priority="36" operator="lessThan">
      <formula>140</formula>
    </cfRule>
  </conditionalFormatting>
  <conditionalFormatting sqref="J29">
    <cfRule type="cellIs" dxfId="28" priority="34" operator="lessThan">
      <formula>1.05</formula>
    </cfRule>
    <cfRule type="cellIs" dxfId="27" priority="35" operator="greaterThan">
      <formula>1.4</formula>
    </cfRule>
  </conditionalFormatting>
  <conditionalFormatting sqref="J31">
    <cfRule type="cellIs" dxfId="26" priority="32" operator="lessThan">
      <formula>0.7</formula>
    </cfRule>
    <cfRule type="cellIs" dxfId="25" priority="33" operator="greaterThan">
      <formula>1</formula>
    </cfRule>
  </conditionalFormatting>
  <conditionalFormatting sqref="J33">
    <cfRule type="cellIs" dxfId="24" priority="30" operator="lessThan">
      <formula>15</formula>
    </cfRule>
    <cfRule type="cellIs" dxfId="23" priority="31" operator="greaterThan">
      <formula>19</formula>
    </cfRule>
  </conditionalFormatting>
  <conditionalFormatting sqref="J35">
    <cfRule type="cellIs" dxfId="22" priority="28" operator="lessThan">
      <formula>6</formula>
    </cfRule>
    <cfRule type="cellIs" dxfId="21" priority="29" operator="greaterThan">
      <formula>7.5</formula>
    </cfRule>
  </conditionalFormatting>
  <conditionalFormatting sqref="J37">
    <cfRule type="cellIs" dxfId="20" priority="26" operator="lessThan">
      <formula>1.1</formula>
    </cfRule>
    <cfRule type="cellIs" dxfId="19" priority="27" operator="greaterThan">
      <formula>1.5</formula>
    </cfRule>
  </conditionalFormatting>
  <conditionalFormatting sqref="J39">
    <cfRule type="cellIs" dxfId="18" priority="25" operator="greaterThan">
      <formula>0.72</formula>
    </cfRule>
  </conditionalFormatting>
  <conditionalFormatting sqref="P44">
    <cfRule type="cellIs" dxfId="17" priority="5" operator="lessThan">
      <formula>0.82</formula>
    </cfRule>
    <cfRule type="cellIs" dxfId="16" priority="6" operator="greaterThan">
      <formula>0.88</formula>
    </cfRule>
  </conditionalFormatting>
  <conditionalFormatting sqref="S25">
    <cfRule type="cellIs" dxfId="15" priority="19" operator="lessThan">
      <formula>0.9</formula>
    </cfRule>
    <cfRule type="cellIs" dxfId="14" priority="20" operator="greaterThan">
      <formula>1.2</formula>
    </cfRule>
  </conditionalFormatting>
  <conditionalFormatting sqref="S27">
    <cfRule type="cellIs" dxfId="13" priority="17" operator="lessThan">
      <formula>145</formula>
    </cfRule>
    <cfRule type="cellIs" dxfId="12" priority="18" operator="greaterThan">
      <formula>165</formula>
    </cfRule>
  </conditionalFormatting>
  <conditionalFormatting sqref="S29">
    <cfRule type="cellIs" dxfId="11" priority="15" operator="lessThan">
      <formula>1.05</formula>
    </cfRule>
    <cfRule type="cellIs" dxfId="10" priority="16" operator="greaterThan">
      <formula>1.4</formula>
    </cfRule>
  </conditionalFormatting>
  <conditionalFormatting sqref="S31">
    <cfRule type="cellIs" dxfId="9" priority="13" operator="lessThan">
      <formula>0.71</formula>
    </cfRule>
    <cfRule type="cellIs" dxfId="8" priority="14" operator="greaterThan">
      <formula>0.9</formula>
    </cfRule>
  </conditionalFormatting>
  <conditionalFormatting sqref="S33">
    <cfRule type="cellIs" dxfId="7" priority="11" operator="lessThan">
      <formula>15</formula>
    </cfRule>
    <cfRule type="cellIs" dxfId="6" priority="12" operator="greaterThan">
      <formula>19</formula>
    </cfRule>
  </conditionalFormatting>
  <conditionalFormatting sqref="S35">
    <cfRule type="cellIs" dxfId="5" priority="9" operator="lessThan">
      <formula>6</formula>
    </cfRule>
    <cfRule type="cellIs" dxfId="4" priority="10" operator="greaterThan">
      <formula>7.5</formula>
    </cfRule>
  </conditionalFormatting>
  <conditionalFormatting sqref="S37">
    <cfRule type="cellIs" dxfId="3" priority="7" operator="lessThan">
      <formula>1.1</formula>
    </cfRule>
    <cfRule type="cellIs" dxfId="2" priority="8" operator="greaterThan">
      <formula>1.5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AE8AA-3688-49CE-AABA-C696AD8B3AA8}">
  <dimension ref="A1:U160"/>
  <sheetViews>
    <sheetView tabSelected="1" topLeftCell="B1" workbookViewId="0">
      <selection activeCell="J8" sqref="J8"/>
    </sheetView>
  </sheetViews>
  <sheetFormatPr defaultColWidth="9" defaultRowHeight="12.5" x14ac:dyDescent="0.25"/>
  <cols>
    <col min="1" max="1" width="11.36328125" style="114" hidden="1" customWidth="1"/>
    <col min="2" max="2" width="68.54296875" style="114" customWidth="1"/>
    <col min="3" max="3" width="16.90625" style="114" hidden="1" customWidth="1"/>
    <col min="4" max="4" width="23.7265625" style="114" hidden="1" customWidth="1"/>
    <col min="5" max="5" width="24.54296875" style="114" hidden="1" customWidth="1"/>
    <col min="6" max="6" width="34.6328125" style="114" customWidth="1"/>
    <col min="7" max="7" width="11.453125" style="114" bestFit="1" customWidth="1"/>
    <col min="8" max="9" width="0" style="114" hidden="1" customWidth="1"/>
    <col min="10" max="10" width="9" style="114"/>
    <col min="11" max="11" width="9.36328125" style="114" bestFit="1" customWidth="1"/>
    <col min="12" max="12" width="31.36328125" style="114" customWidth="1"/>
    <col min="13" max="16384" width="9" style="114"/>
  </cols>
  <sheetData>
    <row r="1" spans="1:21" ht="13" x14ac:dyDescent="0.3">
      <c r="A1" s="108" t="s">
        <v>57</v>
      </c>
      <c r="B1" s="108" t="s">
        <v>58</v>
      </c>
      <c r="C1" s="109" t="s">
        <v>59</v>
      </c>
      <c r="D1" s="109" t="s">
        <v>60</v>
      </c>
      <c r="E1" s="110" t="s">
        <v>61</v>
      </c>
      <c r="F1" s="111" t="s">
        <v>62</v>
      </c>
      <c r="G1" s="112"/>
      <c r="H1" s="112"/>
      <c r="I1" s="112"/>
      <c r="J1" s="112"/>
      <c r="K1" s="108" t="s">
        <v>63</v>
      </c>
      <c r="L1" s="113">
        <f>[1]POPULATE!H7</f>
        <v>1340</v>
      </c>
      <c r="M1" s="112"/>
      <c r="N1" s="112"/>
      <c r="O1" s="112"/>
      <c r="P1" s="112"/>
      <c r="Q1" s="112"/>
      <c r="R1" s="112"/>
      <c r="S1" s="112"/>
      <c r="T1" s="112"/>
      <c r="U1" s="112"/>
    </row>
    <row r="2" spans="1:21" ht="13" x14ac:dyDescent="0.3">
      <c r="A2" s="108">
        <v>414</v>
      </c>
      <c r="B2" s="108" t="s">
        <v>64</v>
      </c>
      <c r="C2" s="115">
        <f>VLOOKUP(A2,[2]Sheet1!$A:$B,2,)</f>
        <v>0.30819999999999997</v>
      </c>
      <c r="D2" s="115">
        <f t="shared" ref="D2:D4" si="0">C2*0.01</f>
        <v>3.0819999999999997E-3</v>
      </c>
      <c r="E2" s="116">
        <f>C2-D2</f>
        <v>0.305118</v>
      </c>
      <c r="F2" s="117">
        <f>E2</f>
        <v>0.305118</v>
      </c>
      <c r="G2" s="112"/>
      <c r="H2" s="118">
        <f>(1/E2)-(1/C2)</f>
        <v>3.2774205389390243E-2</v>
      </c>
      <c r="I2" s="118">
        <f>H2*1000</f>
        <v>32.774205389390247</v>
      </c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</row>
    <row r="3" spans="1:21" ht="13" x14ac:dyDescent="0.3">
      <c r="A3" s="108">
        <v>48</v>
      </c>
      <c r="B3" s="108" t="s">
        <v>65</v>
      </c>
      <c r="C3" s="115">
        <f>VLOOKUP(A3,[2]Sheet1!$A:$B,2,)</f>
        <v>0.37703999999999999</v>
      </c>
      <c r="D3" s="115">
        <f t="shared" si="0"/>
        <v>3.7704000000000001E-3</v>
      </c>
      <c r="E3" s="116">
        <f t="shared" ref="E3:E12" si="1">C3-D3</f>
        <v>0.37326959999999998</v>
      </c>
      <c r="F3" s="117">
        <f t="shared" ref="F3:F66" si="2">E3</f>
        <v>0.37326959999999998</v>
      </c>
      <c r="G3" s="112"/>
      <c r="H3" s="118">
        <f t="shared" ref="H3:H66" si="3">(1/E3)-(1/C3)</f>
        <v>2.6790287770555032E-2</v>
      </c>
      <c r="I3" s="118">
        <f t="shared" ref="I3:I66" si="4">H3*1000</f>
        <v>26.790287770555032</v>
      </c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</row>
    <row r="4" spans="1:21" ht="13" x14ac:dyDescent="0.3">
      <c r="A4" s="108">
        <v>512</v>
      </c>
      <c r="B4" s="108" t="s">
        <v>66</v>
      </c>
      <c r="C4" s="115">
        <f>VLOOKUP(A4,[2]Sheet1!$A:$B,2,)</f>
        <v>0.38512999999999997</v>
      </c>
      <c r="D4" s="115">
        <f t="shared" si="0"/>
        <v>3.8512999999999998E-3</v>
      </c>
      <c r="E4" s="116">
        <f t="shared" si="1"/>
        <v>0.38127869999999997</v>
      </c>
      <c r="F4" s="117">
        <f t="shared" si="2"/>
        <v>0.38127869999999997</v>
      </c>
      <c r="G4" s="112"/>
      <c r="H4" s="118">
        <f t="shared" si="3"/>
        <v>2.622753382237164E-2</v>
      </c>
      <c r="I4" s="118">
        <f t="shared" si="4"/>
        <v>26.22753382237164</v>
      </c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</row>
    <row r="5" spans="1:21" ht="13" x14ac:dyDescent="0.3">
      <c r="A5" s="108">
        <v>400</v>
      </c>
      <c r="B5" s="108" t="s">
        <v>67</v>
      </c>
      <c r="C5" s="115">
        <f>VLOOKUP(A5,[2]Sheet1!$A:$B,2,)</f>
        <v>0.71013440000000005</v>
      </c>
      <c r="D5" s="115">
        <f>C5*0.01</f>
        <v>7.1013440000000008E-3</v>
      </c>
      <c r="E5" s="116">
        <f t="shared" si="1"/>
        <v>0.7030330560000001</v>
      </c>
      <c r="F5" s="117">
        <f t="shared" si="2"/>
        <v>0.7030330560000001</v>
      </c>
      <c r="G5" s="112"/>
      <c r="H5" s="118">
        <f t="shared" si="3"/>
        <v>1.4224082231490298E-2</v>
      </c>
      <c r="I5" s="118">
        <f t="shared" si="4"/>
        <v>14.224082231490298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</row>
    <row r="6" spans="1:21" ht="13" x14ac:dyDescent="0.3">
      <c r="A6" s="108">
        <v>826</v>
      </c>
      <c r="B6" s="108" t="s">
        <v>68</v>
      </c>
      <c r="C6" s="115">
        <f>VLOOKUP(A6,[2]Sheet1!$A:$B,2,)</f>
        <v>0.76149800000000001</v>
      </c>
      <c r="D6" s="115">
        <f>C6*0.015</f>
        <v>1.1422470000000001E-2</v>
      </c>
      <c r="E6" s="116">
        <f t="shared" si="1"/>
        <v>0.75007553000000005</v>
      </c>
      <c r="F6" s="117">
        <f t="shared" si="2"/>
        <v>0.75007553000000005</v>
      </c>
      <c r="G6" s="119"/>
      <c r="H6" s="118">
        <f t="shared" si="3"/>
        <v>1.9997986069482998E-2</v>
      </c>
      <c r="I6" s="118">
        <f t="shared" si="4"/>
        <v>19.997986069482998</v>
      </c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</row>
    <row r="7" spans="1:21" ht="13" x14ac:dyDescent="0.3">
      <c r="A7" s="108">
        <v>654</v>
      </c>
      <c r="B7" s="108" t="s">
        <v>69</v>
      </c>
      <c r="C7" s="115">
        <f>VLOOKUP(A7,[2]Sheet1!$A:$B,2,)</f>
        <v>0.76149800000000001</v>
      </c>
      <c r="D7" s="115">
        <f t="shared" ref="D7:D11" si="5">C7*0.015</f>
        <v>1.1422470000000001E-2</v>
      </c>
      <c r="E7" s="116">
        <f t="shared" si="1"/>
        <v>0.75007553000000005</v>
      </c>
      <c r="F7" s="117">
        <f t="shared" si="2"/>
        <v>0.75007553000000005</v>
      </c>
      <c r="G7" s="112"/>
      <c r="H7" s="118">
        <f t="shared" si="3"/>
        <v>1.9997986069482998E-2</v>
      </c>
      <c r="I7" s="118">
        <f t="shared" si="4"/>
        <v>19.997986069482998</v>
      </c>
      <c r="J7" s="112"/>
      <c r="K7" s="112"/>
      <c r="L7" s="112"/>
      <c r="M7" s="112"/>
      <c r="N7" s="112"/>
      <c r="O7" s="112"/>
      <c r="P7" s="112"/>
      <c r="Q7" s="112"/>
      <c r="R7" s="112"/>
      <c r="S7" s="112"/>
      <c r="T7" s="112"/>
      <c r="U7" s="112"/>
    </row>
    <row r="8" spans="1:21" ht="13" x14ac:dyDescent="0.3">
      <c r="A8" s="108">
        <v>292</v>
      </c>
      <c r="B8" s="108" t="s">
        <v>70</v>
      </c>
      <c r="C8" s="115">
        <f>VLOOKUP(A8,[2]Sheet1!$A:$B,2,)</f>
        <v>0.76149800000000001</v>
      </c>
      <c r="D8" s="115">
        <f t="shared" si="5"/>
        <v>1.1422470000000001E-2</v>
      </c>
      <c r="E8" s="116">
        <f t="shared" si="1"/>
        <v>0.75007553000000005</v>
      </c>
      <c r="F8" s="117">
        <f t="shared" si="2"/>
        <v>0.75007553000000005</v>
      </c>
      <c r="G8" s="112"/>
      <c r="H8" s="118">
        <f t="shared" si="3"/>
        <v>1.9997986069482998E-2</v>
      </c>
      <c r="I8" s="118">
        <f t="shared" si="4"/>
        <v>19.997986069482998</v>
      </c>
      <c r="J8" s="112"/>
      <c r="K8" s="112"/>
      <c r="L8" s="112"/>
      <c r="M8" s="112"/>
      <c r="N8" s="112"/>
      <c r="O8" s="112"/>
      <c r="P8" s="112"/>
      <c r="Q8" s="112"/>
      <c r="R8" s="112"/>
      <c r="S8" s="112"/>
      <c r="T8" s="112"/>
      <c r="U8" s="112"/>
    </row>
    <row r="9" spans="1:21" ht="13" x14ac:dyDescent="0.3">
      <c r="A9" s="108">
        <v>238</v>
      </c>
      <c r="B9" s="108" t="s">
        <v>71</v>
      </c>
      <c r="C9" s="115">
        <f>VLOOKUP(A9,[2]Sheet1!$A:$B,2,)</f>
        <v>0.76149800000000001</v>
      </c>
      <c r="D9" s="115">
        <f t="shared" si="5"/>
        <v>1.1422470000000001E-2</v>
      </c>
      <c r="E9" s="116">
        <f t="shared" si="1"/>
        <v>0.75007553000000005</v>
      </c>
      <c r="F9" s="117">
        <f t="shared" si="2"/>
        <v>0.75007553000000005</v>
      </c>
      <c r="G9" s="112"/>
      <c r="H9" s="118">
        <f t="shared" si="3"/>
        <v>1.9997986069482998E-2</v>
      </c>
      <c r="I9" s="118">
        <f t="shared" si="4"/>
        <v>19.997986069482998</v>
      </c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</row>
    <row r="10" spans="1:21" ht="13" x14ac:dyDescent="0.3">
      <c r="A10" s="108">
        <v>756</v>
      </c>
      <c r="B10" s="108" t="s">
        <v>72</v>
      </c>
      <c r="C10" s="115">
        <f>VLOOKUP(A10,[2]Sheet1!$A:$B,2,)</f>
        <v>0.83979999999999999</v>
      </c>
      <c r="D10" s="115">
        <f t="shared" si="5"/>
        <v>1.2596999999999999E-2</v>
      </c>
      <c r="E10" s="116">
        <f t="shared" si="1"/>
        <v>0.82720300000000002</v>
      </c>
      <c r="F10" s="117">
        <f t="shared" si="2"/>
        <v>0.82720300000000002</v>
      </c>
      <c r="G10" s="112"/>
      <c r="H10" s="118">
        <f t="shared" si="3"/>
        <v>1.813339651814605E-2</v>
      </c>
      <c r="I10" s="118">
        <f t="shared" si="4"/>
        <v>18.13339651814605</v>
      </c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</row>
    <row r="11" spans="1:21" ht="13" x14ac:dyDescent="0.3">
      <c r="A11" s="108">
        <v>136</v>
      </c>
      <c r="B11" s="108" t="s">
        <v>73</v>
      </c>
      <c r="C11" s="115">
        <f>VLOOKUP(A11,[2]Sheet1!$A:$B,2,)</f>
        <v>0.83333299999999999</v>
      </c>
      <c r="D11" s="115">
        <f t="shared" si="5"/>
        <v>1.2499995E-2</v>
      </c>
      <c r="E11" s="116">
        <f t="shared" si="1"/>
        <v>0.820833005</v>
      </c>
      <c r="F11" s="117">
        <f t="shared" si="2"/>
        <v>0.820833005</v>
      </c>
      <c r="G11" s="112"/>
      <c r="H11" s="118">
        <f t="shared" si="3"/>
        <v>1.8274118984774601E-2</v>
      </c>
      <c r="I11" s="118">
        <f t="shared" si="4"/>
        <v>18.274118984774603</v>
      </c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</row>
    <row r="12" spans="1:21" ht="13" x14ac:dyDescent="0.3">
      <c r="A12" s="108">
        <v>978</v>
      </c>
      <c r="B12" s="108" t="s">
        <v>74</v>
      </c>
      <c r="C12" s="115">
        <f>VLOOKUP(A12,[2]Sheet1!$A:$B,2,)</f>
        <v>0.89992799999999995</v>
      </c>
      <c r="D12" s="115">
        <f t="shared" ref="D12:D28" si="6">C12*0.025</f>
        <v>2.2498199999999999E-2</v>
      </c>
      <c r="E12" s="116">
        <f t="shared" si="1"/>
        <v>0.87742979999999993</v>
      </c>
      <c r="F12" s="117">
        <f t="shared" si="2"/>
        <v>0.87742979999999993</v>
      </c>
      <c r="G12" s="112"/>
      <c r="H12" s="118">
        <f t="shared" si="3"/>
        <v>2.8492307874658396E-2</v>
      </c>
      <c r="I12" s="118">
        <f t="shared" si="4"/>
        <v>28.492307874658394</v>
      </c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</row>
    <row r="13" spans="1:21" ht="13" x14ac:dyDescent="0.3">
      <c r="A13" s="108">
        <v>590</v>
      </c>
      <c r="B13" s="108" t="s">
        <v>75</v>
      </c>
      <c r="C13" s="115">
        <f>VLOOKUP(A13,[2]Sheet1!$A:$B,2,)</f>
        <v>1</v>
      </c>
      <c r="D13" s="115">
        <f t="shared" si="6"/>
        <v>2.5000000000000001E-2</v>
      </c>
      <c r="E13" s="116">
        <f>C13-D13</f>
        <v>0.97499999999999998</v>
      </c>
      <c r="F13" s="117">
        <f t="shared" si="2"/>
        <v>0.97499999999999998</v>
      </c>
      <c r="G13" s="112"/>
      <c r="H13" s="118">
        <f t="shared" si="3"/>
        <v>2.5641025641025772E-2</v>
      </c>
      <c r="I13" s="118">
        <f t="shared" si="4"/>
        <v>25.64102564102577</v>
      </c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</row>
    <row r="14" spans="1:21" ht="13" x14ac:dyDescent="0.3">
      <c r="A14" s="108">
        <v>44</v>
      </c>
      <c r="B14" s="108" t="s">
        <v>76</v>
      </c>
      <c r="C14" s="115">
        <f>VLOOKUP(A14,[2]Sheet1!$A:$B,2,)</f>
        <v>1</v>
      </c>
      <c r="D14" s="115">
        <f t="shared" si="6"/>
        <v>2.5000000000000001E-2</v>
      </c>
      <c r="E14" s="116">
        <f t="shared" ref="E14:E77" si="7">C14-D14</f>
        <v>0.97499999999999998</v>
      </c>
      <c r="F14" s="117">
        <f t="shared" si="2"/>
        <v>0.97499999999999998</v>
      </c>
      <c r="G14" s="112"/>
      <c r="H14" s="118">
        <f t="shared" si="3"/>
        <v>2.5641025641025772E-2</v>
      </c>
      <c r="I14" s="118">
        <f t="shared" si="4"/>
        <v>25.64102564102577</v>
      </c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</row>
    <row r="15" spans="1:21" ht="13" x14ac:dyDescent="0.3">
      <c r="A15" s="108">
        <v>60</v>
      </c>
      <c r="B15" s="108" t="s">
        <v>77</v>
      </c>
      <c r="C15" s="115">
        <f>VLOOKUP(A15,[2]Sheet1!$A:$B,2,)</f>
        <v>1</v>
      </c>
      <c r="D15" s="115">
        <f t="shared" si="6"/>
        <v>2.5000000000000001E-2</v>
      </c>
      <c r="E15" s="116">
        <f t="shared" si="7"/>
        <v>0.97499999999999998</v>
      </c>
      <c r="F15" s="117">
        <f t="shared" si="2"/>
        <v>0.97499999999999998</v>
      </c>
      <c r="G15" s="112"/>
      <c r="H15" s="118">
        <f t="shared" si="3"/>
        <v>2.5641025641025772E-2</v>
      </c>
      <c r="I15" s="118">
        <f t="shared" si="4"/>
        <v>25.64102564102577</v>
      </c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</row>
    <row r="16" spans="1:21" ht="13" x14ac:dyDescent="0.3">
      <c r="A16" s="108">
        <v>702</v>
      </c>
      <c r="B16" s="108" t="s">
        <v>78</v>
      </c>
      <c r="C16" s="115">
        <f>VLOOKUP(A16,[2]Sheet1!$A:$B,2,)</f>
        <v>1.2876000000000001</v>
      </c>
      <c r="D16" s="115">
        <f t="shared" si="6"/>
        <v>3.2190000000000003E-2</v>
      </c>
      <c r="E16" s="116">
        <f>C16-D16</f>
        <v>1.2554100000000001</v>
      </c>
      <c r="F16" s="117">
        <f t="shared" si="2"/>
        <v>1.2554100000000001</v>
      </c>
      <c r="G16" s="112"/>
      <c r="H16" s="118">
        <f t="shared" si="3"/>
        <v>1.991381301726125E-2</v>
      </c>
      <c r="I16" s="118">
        <f t="shared" si="4"/>
        <v>19.913813017261251</v>
      </c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</row>
    <row r="17" spans="1:21" ht="13" x14ac:dyDescent="0.3">
      <c r="A17" s="108">
        <v>96</v>
      </c>
      <c r="B17" s="108" t="s">
        <v>79</v>
      </c>
      <c r="C17" s="115">
        <f>VLOOKUP(A17,[2]Sheet1!$A:$B,2,)</f>
        <v>1.2876000000000001</v>
      </c>
      <c r="D17" s="115">
        <f t="shared" si="6"/>
        <v>3.2190000000000003E-2</v>
      </c>
      <c r="E17" s="116">
        <f t="shared" si="7"/>
        <v>1.2554100000000001</v>
      </c>
      <c r="F17" s="117">
        <f t="shared" si="2"/>
        <v>1.2554100000000001</v>
      </c>
      <c r="G17" s="112"/>
      <c r="H17" s="118">
        <f t="shared" si="3"/>
        <v>1.991381301726125E-2</v>
      </c>
      <c r="I17" s="118">
        <f t="shared" si="4"/>
        <v>19.913813017261251</v>
      </c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</row>
    <row r="18" spans="1:21" ht="13" x14ac:dyDescent="0.3">
      <c r="A18" s="108">
        <v>124</v>
      </c>
      <c r="B18" s="108" t="s">
        <v>80</v>
      </c>
      <c r="C18" s="115">
        <f>VLOOKUP(A18,[2]Sheet1!$A:$B,2,)</f>
        <v>1.4301999999999999</v>
      </c>
      <c r="D18" s="115">
        <f t="shared" si="6"/>
        <v>3.5755000000000002E-2</v>
      </c>
      <c r="E18" s="116">
        <f t="shared" si="7"/>
        <v>1.3944449999999999</v>
      </c>
      <c r="F18" s="117">
        <f t="shared" si="2"/>
        <v>1.3944449999999999</v>
      </c>
      <c r="G18" s="112"/>
      <c r="H18" s="118">
        <f t="shared" si="3"/>
        <v>1.7928279709848671E-2</v>
      </c>
      <c r="I18" s="118">
        <f t="shared" si="4"/>
        <v>17.92827970984867</v>
      </c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</row>
    <row r="19" spans="1:21" ht="13" x14ac:dyDescent="0.3">
      <c r="A19" s="108">
        <v>36</v>
      </c>
      <c r="B19" s="108" t="s">
        <v>81</v>
      </c>
      <c r="C19" s="115">
        <f>VLOOKUP(A19,[2]Sheet1!$A:$B,2,)</f>
        <v>1.439055</v>
      </c>
      <c r="D19" s="115">
        <f t="shared" si="6"/>
        <v>3.5976374999999998E-2</v>
      </c>
      <c r="E19" s="116">
        <f t="shared" si="7"/>
        <v>1.403078625</v>
      </c>
      <c r="F19" s="117">
        <f t="shared" si="2"/>
        <v>1.403078625</v>
      </c>
      <c r="G19" s="112"/>
      <c r="H19" s="118">
        <f t="shared" si="3"/>
        <v>1.7817960843070968E-2</v>
      </c>
      <c r="I19" s="118">
        <f t="shared" si="4"/>
        <v>17.817960843070967</v>
      </c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</row>
    <row r="20" spans="1:21" ht="13" x14ac:dyDescent="0.3">
      <c r="A20" s="108">
        <v>944</v>
      </c>
      <c r="B20" s="108" t="s">
        <v>82</v>
      </c>
      <c r="C20" s="115">
        <f>VLOOKUP(A20,[2]Sheet1!$A:$B,2,)</f>
        <v>1.7</v>
      </c>
      <c r="D20" s="115">
        <f t="shared" si="6"/>
        <v>4.2500000000000003E-2</v>
      </c>
      <c r="E20" s="116">
        <f t="shared" si="7"/>
        <v>1.6575</v>
      </c>
      <c r="F20" s="117">
        <f t="shared" si="2"/>
        <v>1.6575</v>
      </c>
      <c r="G20" s="112"/>
      <c r="H20" s="118">
        <f t="shared" si="3"/>
        <v>1.5082956259426794E-2</v>
      </c>
      <c r="I20" s="118">
        <f t="shared" si="4"/>
        <v>15.082956259426794</v>
      </c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</row>
    <row r="21" spans="1:21" ht="13" x14ac:dyDescent="0.3">
      <c r="A21" s="108">
        <v>977</v>
      </c>
      <c r="B21" s="108" t="s">
        <v>83</v>
      </c>
      <c r="C21" s="115">
        <f>VLOOKUP(A21,[2]Sheet1!$A:$B,2,)</f>
        <v>1.7601059999999999</v>
      </c>
      <c r="D21" s="115">
        <f t="shared" si="6"/>
        <v>4.4002650000000004E-2</v>
      </c>
      <c r="E21" s="116">
        <f t="shared" si="7"/>
        <v>1.71610335</v>
      </c>
      <c r="F21" s="117">
        <f t="shared" si="2"/>
        <v>1.71610335</v>
      </c>
      <c r="G21" s="112"/>
      <c r="H21" s="118">
        <f t="shared" si="3"/>
        <v>1.4567887184649964E-2</v>
      </c>
      <c r="I21" s="118">
        <f t="shared" si="4"/>
        <v>14.567887184649964</v>
      </c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</row>
    <row r="22" spans="1:21" ht="13" x14ac:dyDescent="0.3">
      <c r="A22" s="108">
        <v>554</v>
      </c>
      <c r="B22" s="108" t="s">
        <v>84</v>
      </c>
      <c r="C22" s="115">
        <f>VLOOKUP(A22,[2]Sheet1!$A:$B,2,)</f>
        <v>1.7975909999999999</v>
      </c>
      <c r="D22" s="115">
        <f t="shared" si="6"/>
        <v>4.4939775000000001E-2</v>
      </c>
      <c r="E22" s="116">
        <f t="shared" si="7"/>
        <v>1.7526512249999999</v>
      </c>
      <c r="F22" s="117">
        <f t="shared" si="2"/>
        <v>1.7526512249999999</v>
      </c>
      <c r="G22" s="112"/>
      <c r="H22" s="118">
        <f t="shared" si="3"/>
        <v>1.4264104371364605E-2</v>
      </c>
      <c r="I22" s="118">
        <f t="shared" si="4"/>
        <v>14.264104371364606</v>
      </c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</row>
    <row r="23" spans="1:21" ht="13" x14ac:dyDescent="0.3">
      <c r="A23" s="108">
        <v>533</v>
      </c>
      <c r="B23" s="108" t="s">
        <v>85</v>
      </c>
      <c r="C23" s="115">
        <f>VLOOKUP(A23,[2]Sheet1!$A:$B,2,)</f>
        <v>1.79</v>
      </c>
      <c r="D23" s="115">
        <f t="shared" si="6"/>
        <v>4.4750000000000005E-2</v>
      </c>
      <c r="E23" s="116">
        <f t="shared" si="7"/>
        <v>1.74525</v>
      </c>
      <c r="F23" s="117">
        <f t="shared" si="2"/>
        <v>1.74525</v>
      </c>
      <c r="G23" s="112"/>
      <c r="H23" s="118">
        <f t="shared" si="3"/>
        <v>1.4324595330181933E-2</v>
      </c>
      <c r="I23" s="118">
        <f t="shared" si="4"/>
        <v>14.324595330181932</v>
      </c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</row>
    <row r="24" spans="1:21" ht="13" x14ac:dyDescent="0.3">
      <c r="A24" s="108">
        <v>532</v>
      </c>
      <c r="B24" s="108" t="s">
        <v>86</v>
      </c>
      <c r="C24" s="115">
        <f>VLOOKUP(A24,[2]Sheet1!$A:$B,2,)</f>
        <v>1.79</v>
      </c>
      <c r="D24" s="115">
        <f t="shared" si="6"/>
        <v>4.4750000000000005E-2</v>
      </c>
      <c r="E24" s="116">
        <f t="shared" si="7"/>
        <v>1.74525</v>
      </c>
      <c r="F24" s="117">
        <f t="shared" si="2"/>
        <v>1.74525</v>
      </c>
      <c r="G24" s="112"/>
      <c r="H24" s="118">
        <f t="shared" si="3"/>
        <v>1.4324595330181933E-2</v>
      </c>
      <c r="I24" s="118">
        <f t="shared" si="4"/>
        <v>14.324595330181932</v>
      </c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</row>
    <row r="25" spans="1:21" ht="13" x14ac:dyDescent="0.3">
      <c r="A25" s="108">
        <v>52</v>
      </c>
      <c r="B25" s="108" t="s">
        <v>87</v>
      </c>
      <c r="C25" s="115">
        <f>VLOOKUP(A25,[2]Sheet1!$A:$B,2,)</f>
        <v>1.99</v>
      </c>
      <c r="D25" s="115">
        <f t="shared" si="6"/>
        <v>4.9750000000000003E-2</v>
      </c>
      <c r="E25" s="116">
        <f t="shared" si="7"/>
        <v>1.94025</v>
      </c>
      <c r="F25" s="117">
        <f t="shared" si="2"/>
        <v>1.94025</v>
      </c>
      <c r="G25" s="112"/>
      <c r="H25" s="118">
        <f t="shared" si="3"/>
        <v>1.2884937508053085E-2</v>
      </c>
      <c r="I25" s="118">
        <f t="shared" si="4"/>
        <v>12.884937508053085</v>
      </c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</row>
    <row r="26" spans="1:21" ht="13" x14ac:dyDescent="0.3">
      <c r="A26" s="108">
        <v>84</v>
      </c>
      <c r="B26" s="108" t="s">
        <v>88</v>
      </c>
      <c r="C26" s="115">
        <f>VLOOKUP(A26,[2]Sheet1!$A:$B,2,)</f>
        <v>2</v>
      </c>
      <c r="D26" s="115">
        <f t="shared" si="6"/>
        <v>0.05</v>
      </c>
      <c r="E26" s="116">
        <f t="shared" si="7"/>
        <v>1.95</v>
      </c>
      <c r="F26" s="117">
        <f t="shared" si="2"/>
        <v>1.95</v>
      </c>
      <c r="G26" s="112"/>
      <c r="H26" s="118">
        <f t="shared" si="3"/>
        <v>1.2820512820512886E-2</v>
      </c>
      <c r="I26" s="118">
        <f t="shared" si="4"/>
        <v>12.820512820512885</v>
      </c>
      <c r="J26" s="112"/>
      <c r="K26" s="112"/>
      <c r="L26" s="112"/>
      <c r="M26" s="112"/>
      <c r="N26" s="112"/>
      <c r="O26" s="112"/>
      <c r="P26" s="112"/>
      <c r="Q26" s="112"/>
      <c r="R26" s="112"/>
      <c r="S26" s="112"/>
      <c r="T26" s="112"/>
      <c r="U26" s="112"/>
    </row>
    <row r="27" spans="1:21" ht="13" x14ac:dyDescent="0.3">
      <c r="A27" s="108">
        <v>242</v>
      </c>
      <c r="B27" s="108" t="s">
        <v>89</v>
      </c>
      <c r="C27" s="115">
        <f>VLOOKUP(A27,[2]Sheet1!$A:$B,2,)</f>
        <v>2.2290226999999998</v>
      </c>
      <c r="D27" s="115">
        <f t="shared" si="6"/>
        <v>5.5725567499999996E-2</v>
      </c>
      <c r="E27" s="116">
        <f t="shared" si="7"/>
        <v>2.1732971324999997</v>
      </c>
      <c r="F27" s="117">
        <f t="shared" si="2"/>
        <v>2.1732971324999997</v>
      </c>
      <c r="G27" s="112"/>
      <c r="H27" s="118">
        <f t="shared" si="3"/>
        <v>1.1503259092438045E-2</v>
      </c>
      <c r="I27" s="118">
        <f t="shared" si="4"/>
        <v>11.503259092438045</v>
      </c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</row>
    <row r="28" spans="1:21" ht="13" x14ac:dyDescent="0.3">
      <c r="A28" s="108">
        <v>776</v>
      </c>
      <c r="B28" s="108" t="s">
        <v>90</v>
      </c>
      <c r="C28" s="115">
        <f>VLOOKUP(A28,[2]Sheet1!$A:$B,2,)</f>
        <v>2.3388420000000001</v>
      </c>
      <c r="D28" s="115">
        <f t="shared" si="6"/>
        <v>5.8471050000000004E-2</v>
      </c>
      <c r="E28" s="116">
        <f t="shared" si="7"/>
        <v>2.28037095</v>
      </c>
      <c r="F28" s="117">
        <f t="shared" si="2"/>
        <v>2.28037095</v>
      </c>
      <c r="G28" s="112"/>
      <c r="H28" s="118">
        <f t="shared" si="3"/>
        <v>1.0963128608527495E-2</v>
      </c>
      <c r="I28" s="118">
        <f t="shared" si="4"/>
        <v>10.963128608527494</v>
      </c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</row>
    <row r="29" spans="1:21" ht="13" x14ac:dyDescent="0.3">
      <c r="A29" s="108">
        <v>981</v>
      </c>
      <c r="B29" s="108" t="s">
        <v>91</v>
      </c>
      <c r="C29" s="115">
        <f>VLOOKUP(A29,[2]Sheet1!$A:$B,2,)</f>
        <v>2.572997</v>
      </c>
      <c r="D29" s="115">
        <f>C29*0.03</f>
        <v>7.718991E-2</v>
      </c>
      <c r="E29" s="116">
        <f t="shared" si="7"/>
        <v>2.49580709</v>
      </c>
      <c r="F29" s="117">
        <f t="shared" si="2"/>
        <v>2.49580709</v>
      </c>
      <c r="G29" s="112"/>
      <c r="H29" s="118">
        <f t="shared" si="3"/>
        <v>1.2020159779256023E-2</v>
      </c>
      <c r="I29" s="118">
        <f t="shared" si="4"/>
        <v>12.020159779256023</v>
      </c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</row>
    <row r="30" spans="1:21" ht="13" x14ac:dyDescent="0.3">
      <c r="A30" s="108">
        <v>882</v>
      </c>
      <c r="B30" s="108" t="s">
        <v>92</v>
      </c>
      <c r="C30" s="115">
        <f>VLOOKUP(A30,[2]Sheet1!$A:$B,2,)</f>
        <v>2.7197075000000002</v>
      </c>
      <c r="D30" s="115">
        <f t="shared" ref="D30:D34" si="8">C30*0.03</f>
        <v>8.1591225000000003E-2</v>
      </c>
      <c r="E30" s="116">
        <f t="shared" si="7"/>
        <v>2.6381162750000002</v>
      </c>
      <c r="F30" s="117">
        <f t="shared" si="2"/>
        <v>2.6381162750000002</v>
      </c>
      <c r="G30" s="112"/>
      <c r="H30" s="118">
        <f t="shared" si="3"/>
        <v>1.1371750473735232E-2</v>
      </c>
      <c r="I30" s="118">
        <f t="shared" si="4"/>
        <v>11.371750473735231</v>
      </c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</row>
    <row r="31" spans="1:21" ht="13" x14ac:dyDescent="0.3">
      <c r="A31" s="108">
        <v>951</v>
      </c>
      <c r="B31" s="108" t="s">
        <v>93</v>
      </c>
      <c r="C31" s="115">
        <f>VLOOKUP(A31,[2]Sheet1!$A:$B,2,)</f>
        <v>2.6882000000000001</v>
      </c>
      <c r="D31" s="115">
        <f t="shared" si="8"/>
        <v>8.0645999999999995E-2</v>
      </c>
      <c r="E31" s="116">
        <f t="shared" si="7"/>
        <v>2.6075540000000004</v>
      </c>
      <c r="F31" s="117">
        <f t="shared" si="2"/>
        <v>2.6075540000000004</v>
      </c>
      <c r="G31" s="112"/>
      <c r="H31" s="118">
        <f t="shared" si="3"/>
        <v>1.150503498681138E-2</v>
      </c>
      <c r="I31" s="118">
        <f t="shared" si="4"/>
        <v>11.505034986811379</v>
      </c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</row>
    <row r="32" spans="1:21" ht="13" x14ac:dyDescent="0.3">
      <c r="A32" s="108">
        <v>933</v>
      </c>
      <c r="B32" s="108" t="s">
        <v>94</v>
      </c>
      <c r="C32" s="115">
        <f>VLOOKUP(A32,[2]Sheet1!$A:$B,2,)</f>
        <v>3.0112999999999999</v>
      </c>
      <c r="D32" s="115">
        <f t="shared" si="8"/>
        <v>9.0338999999999989E-2</v>
      </c>
      <c r="E32" s="116">
        <f t="shared" si="7"/>
        <v>2.9209609999999997</v>
      </c>
      <c r="F32" s="117">
        <f t="shared" si="2"/>
        <v>2.9209609999999997</v>
      </c>
      <c r="G32" s="112"/>
      <c r="H32" s="118">
        <f t="shared" si="3"/>
        <v>1.0270592452278571E-2</v>
      </c>
      <c r="I32" s="118">
        <f t="shared" si="4"/>
        <v>10.270592452278571</v>
      </c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</row>
    <row r="33" spans="1:21" ht="13" x14ac:dyDescent="0.3">
      <c r="A33" s="108">
        <v>788</v>
      </c>
      <c r="B33" s="108" t="s">
        <v>95</v>
      </c>
      <c r="C33" s="115">
        <f>VLOOKUP(A33,[2]Sheet1!$A:$B,2,)</f>
        <v>2.9889999999999999</v>
      </c>
      <c r="D33" s="115">
        <f t="shared" si="8"/>
        <v>8.967E-2</v>
      </c>
      <c r="E33" s="116">
        <f t="shared" si="7"/>
        <v>2.89933</v>
      </c>
      <c r="F33" s="117">
        <f t="shared" si="2"/>
        <v>2.89933</v>
      </c>
      <c r="G33" s="112"/>
      <c r="H33" s="118">
        <f t="shared" si="3"/>
        <v>1.0347218150400239E-2</v>
      </c>
      <c r="I33" s="118">
        <f t="shared" si="4"/>
        <v>10.34721815040024</v>
      </c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</row>
    <row r="34" spans="1:21" ht="13" x14ac:dyDescent="0.3">
      <c r="A34" s="108">
        <v>376</v>
      </c>
      <c r="B34" s="108" t="s">
        <v>96</v>
      </c>
      <c r="C34" s="115">
        <f>VLOOKUP(A34,[2]Sheet1!$A:$B,2,)</f>
        <v>3.105</v>
      </c>
      <c r="D34" s="115">
        <f t="shared" si="8"/>
        <v>9.3149999999999997E-2</v>
      </c>
      <c r="E34" s="116">
        <f t="shared" si="7"/>
        <v>3.0118499999999999</v>
      </c>
      <c r="F34" s="117">
        <f t="shared" si="2"/>
        <v>3.0118499999999999</v>
      </c>
      <c r="G34" s="112"/>
      <c r="H34" s="118">
        <f t="shared" si="3"/>
        <v>9.9606554111260626E-3</v>
      </c>
      <c r="I34" s="118">
        <f t="shared" si="4"/>
        <v>9.9606554111260621</v>
      </c>
      <c r="J34" s="112"/>
      <c r="K34" s="112"/>
      <c r="L34" s="112"/>
      <c r="M34" s="112"/>
      <c r="N34" s="112"/>
      <c r="O34" s="112"/>
      <c r="P34" s="112"/>
      <c r="Q34" s="112"/>
      <c r="R34" s="112"/>
      <c r="S34" s="112"/>
      <c r="T34" s="112"/>
      <c r="U34" s="112"/>
    </row>
    <row r="35" spans="1:21" ht="13" x14ac:dyDescent="0.3">
      <c r="A35" s="108">
        <v>604</v>
      </c>
      <c r="B35" s="108" t="s">
        <v>97</v>
      </c>
      <c r="C35" s="115">
        <f>VLOOKUP(A35,[2]Sheet1!$A:$B,2,)</f>
        <v>3.4462000000000002</v>
      </c>
      <c r="D35" s="115">
        <f>C35*0.035</f>
        <v>0.12061700000000002</v>
      </c>
      <c r="E35" s="116">
        <f t="shared" si="7"/>
        <v>3.325583</v>
      </c>
      <c r="F35" s="117">
        <f t="shared" si="2"/>
        <v>3.325583</v>
      </c>
      <c r="G35" s="112"/>
      <c r="H35" s="118">
        <f t="shared" si="3"/>
        <v>1.0524470446234557E-2</v>
      </c>
      <c r="I35" s="118">
        <f t="shared" si="4"/>
        <v>10.524470446234558</v>
      </c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</row>
    <row r="36" spans="1:21" ht="13" x14ac:dyDescent="0.3">
      <c r="A36" s="108">
        <v>934</v>
      </c>
      <c r="B36" s="108" t="s">
        <v>98</v>
      </c>
      <c r="C36" s="115">
        <f>VLOOKUP(A36,[2]Sheet1!$A:$B,2,)</f>
        <v>3.5045500000000001</v>
      </c>
      <c r="D36" s="115">
        <f t="shared" ref="D36:D42" si="9">C36*0.035</f>
        <v>0.12265925000000001</v>
      </c>
      <c r="E36" s="116">
        <f t="shared" si="7"/>
        <v>3.3818907500000002</v>
      </c>
      <c r="F36" s="117">
        <f t="shared" si="2"/>
        <v>3.3818907500000002</v>
      </c>
      <c r="G36" s="112"/>
      <c r="H36" s="118">
        <f t="shared" si="3"/>
        <v>1.0349240288143546E-2</v>
      </c>
      <c r="I36" s="118">
        <f t="shared" si="4"/>
        <v>10.349240288143546</v>
      </c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</row>
    <row r="37" spans="1:21" ht="13" x14ac:dyDescent="0.3">
      <c r="A37" s="108">
        <v>634</v>
      </c>
      <c r="B37" s="108" t="s">
        <v>99</v>
      </c>
      <c r="C37" s="115">
        <f>VLOOKUP(A37,[2]Sheet1!$A:$B,2,)</f>
        <v>3.64</v>
      </c>
      <c r="D37" s="115">
        <f t="shared" si="9"/>
        <v>0.12740000000000001</v>
      </c>
      <c r="E37" s="116">
        <f t="shared" si="7"/>
        <v>3.5125999999999999</v>
      </c>
      <c r="F37" s="117">
        <f t="shared" si="2"/>
        <v>3.5125999999999999</v>
      </c>
      <c r="G37" s="112"/>
      <c r="H37" s="118">
        <f t="shared" si="3"/>
        <v>9.9641291351136307E-3</v>
      </c>
      <c r="I37" s="118">
        <f t="shared" si="4"/>
        <v>9.9641291351136303</v>
      </c>
      <c r="J37" s="112"/>
      <c r="K37" s="112"/>
      <c r="L37" s="112"/>
      <c r="M37" s="112"/>
      <c r="N37" s="112"/>
      <c r="O37" s="112"/>
      <c r="P37" s="112"/>
      <c r="Q37" s="112"/>
      <c r="R37" s="112"/>
      <c r="S37" s="112"/>
      <c r="T37" s="112"/>
      <c r="U37" s="112"/>
    </row>
    <row r="38" spans="1:21" ht="13" x14ac:dyDescent="0.3">
      <c r="A38" s="108">
        <v>784</v>
      </c>
      <c r="B38" s="108" t="s">
        <v>100</v>
      </c>
      <c r="C38" s="115">
        <f>VLOOKUP(A38,[2]Sheet1!$A:$B,2,)</f>
        <v>3.6736</v>
      </c>
      <c r="D38" s="115">
        <f t="shared" si="9"/>
        <v>0.12857600000000002</v>
      </c>
      <c r="E38" s="116">
        <f t="shared" si="7"/>
        <v>3.5450239999999997</v>
      </c>
      <c r="F38" s="117">
        <f t="shared" si="2"/>
        <v>3.5450239999999997</v>
      </c>
      <c r="G38" s="112"/>
      <c r="H38" s="118">
        <f t="shared" si="3"/>
        <v>9.8729938076582702E-3</v>
      </c>
      <c r="I38" s="118">
        <f t="shared" si="4"/>
        <v>9.8729938076582702</v>
      </c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ht="13" x14ac:dyDescent="0.3">
      <c r="A39" s="108">
        <v>682</v>
      </c>
      <c r="B39" s="108" t="s">
        <v>101</v>
      </c>
      <c r="C39" s="115">
        <f>VLOOKUP(A39,[2]Sheet1!$A:$B,2,)</f>
        <v>3.7557999999999998</v>
      </c>
      <c r="D39" s="115">
        <f t="shared" si="9"/>
        <v>0.13145300000000001</v>
      </c>
      <c r="E39" s="116">
        <f t="shared" si="7"/>
        <v>3.6243469999999998</v>
      </c>
      <c r="F39" s="117">
        <f t="shared" si="2"/>
        <v>3.6243469999999998</v>
      </c>
      <c r="G39" s="112"/>
      <c r="H39" s="118">
        <f t="shared" si="3"/>
        <v>9.6569119899391764E-3</v>
      </c>
      <c r="I39" s="118">
        <f t="shared" si="4"/>
        <v>9.6569119899391769</v>
      </c>
      <c r="J39" s="112"/>
      <c r="K39" s="112"/>
      <c r="L39" s="112"/>
      <c r="M39" s="112"/>
      <c r="N39" s="112"/>
      <c r="O39" s="112"/>
      <c r="P39" s="112"/>
      <c r="Q39" s="112"/>
      <c r="R39" s="112"/>
      <c r="S39" s="112"/>
      <c r="T39" s="112"/>
      <c r="U39" s="112"/>
    </row>
    <row r="40" spans="1:21" ht="13" x14ac:dyDescent="0.3">
      <c r="A40" s="108">
        <v>985</v>
      </c>
      <c r="B40" s="108" t="s">
        <v>102</v>
      </c>
      <c r="C40" s="115">
        <f>VLOOKUP(A40,[2]Sheet1!$A:$B,2,)</f>
        <v>3.9371999999999998</v>
      </c>
      <c r="D40" s="115">
        <f t="shared" si="9"/>
        <v>0.13780200000000001</v>
      </c>
      <c r="E40" s="116">
        <f t="shared" si="7"/>
        <v>3.7993979999999996</v>
      </c>
      <c r="F40" s="117">
        <f t="shared" si="2"/>
        <v>3.7993979999999996</v>
      </c>
      <c r="G40" s="112"/>
      <c r="H40" s="118">
        <f t="shared" si="3"/>
        <v>9.211985688259039E-3</v>
      </c>
      <c r="I40" s="118">
        <f t="shared" si="4"/>
        <v>9.2119856882590394</v>
      </c>
      <c r="J40" s="112"/>
      <c r="K40" s="112"/>
      <c r="L40" s="112"/>
      <c r="M40" s="112"/>
      <c r="N40" s="112"/>
      <c r="O40" s="112"/>
      <c r="P40" s="112"/>
      <c r="Q40" s="112"/>
      <c r="R40" s="112"/>
      <c r="S40" s="112"/>
      <c r="T40" s="112"/>
      <c r="U40" s="112"/>
    </row>
    <row r="41" spans="1:21" ht="13" x14ac:dyDescent="0.3">
      <c r="A41" s="108">
        <v>458</v>
      </c>
      <c r="B41" s="108" t="s">
        <v>103</v>
      </c>
      <c r="C41" s="115">
        <f>VLOOKUP(A41,[2]Sheet1!$A:$B,2,)</f>
        <v>4.101</v>
      </c>
      <c r="D41" s="115">
        <f t="shared" si="9"/>
        <v>0.14353500000000002</v>
      </c>
      <c r="E41" s="116">
        <f t="shared" si="7"/>
        <v>3.957465</v>
      </c>
      <c r="F41" s="117">
        <f t="shared" si="2"/>
        <v>3.957465</v>
      </c>
      <c r="G41" s="112"/>
      <c r="H41" s="118">
        <f t="shared" si="3"/>
        <v>8.8440453674258623E-3</v>
      </c>
      <c r="I41" s="118">
        <f t="shared" si="4"/>
        <v>8.8440453674258617</v>
      </c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</row>
    <row r="42" spans="1:21" ht="13" x14ac:dyDescent="0.3">
      <c r="A42" s="108">
        <v>598</v>
      </c>
      <c r="B42" s="108" t="s">
        <v>104</v>
      </c>
      <c r="C42" s="115">
        <f>VLOOKUP(A42,[2]Sheet1!$A:$B,2,)</f>
        <v>4.4662794999999997</v>
      </c>
      <c r="D42" s="115">
        <f t="shared" si="9"/>
        <v>0.1563197825</v>
      </c>
      <c r="E42" s="116">
        <f t="shared" si="7"/>
        <v>4.3099597175</v>
      </c>
      <c r="F42" s="117">
        <f t="shared" si="2"/>
        <v>4.3099597175</v>
      </c>
      <c r="G42" s="112"/>
      <c r="H42" s="118">
        <f t="shared" si="3"/>
        <v>8.1207255506094977E-3</v>
      </c>
      <c r="I42" s="118">
        <f t="shared" si="4"/>
        <v>8.1207255506094977</v>
      </c>
      <c r="J42" s="112"/>
      <c r="K42" s="112"/>
      <c r="L42" s="112"/>
      <c r="M42" s="112"/>
      <c r="N42" s="112"/>
      <c r="O42" s="112"/>
      <c r="P42" s="112"/>
      <c r="Q42" s="112"/>
      <c r="R42" s="112"/>
      <c r="S42" s="112"/>
      <c r="T42" s="112"/>
      <c r="U42" s="112"/>
    </row>
    <row r="43" spans="1:21" ht="13" x14ac:dyDescent="0.3">
      <c r="A43" s="108">
        <v>946</v>
      </c>
      <c r="B43" s="108" t="s">
        <v>105</v>
      </c>
      <c r="C43" s="115">
        <f>VLOOKUP(A43,[2]Sheet1!$A:$B,2,)</f>
        <v>4.8114999999999997</v>
      </c>
      <c r="D43" s="115">
        <f>C43*0.04</f>
        <v>0.19245999999999999</v>
      </c>
      <c r="E43" s="116">
        <f t="shared" si="7"/>
        <v>4.61904</v>
      </c>
      <c r="F43" s="117">
        <f t="shared" si="2"/>
        <v>4.61904</v>
      </c>
      <c r="G43" s="112"/>
      <c r="H43" s="118">
        <f t="shared" si="3"/>
        <v>8.6598080986525217E-3</v>
      </c>
      <c r="I43" s="118">
        <f t="shared" si="4"/>
        <v>8.6598080986525225</v>
      </c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</row>
    <row r="44" spans="1:21" ht="13" x14ac:dyDescent="0.3">
      <c r="A44" s="108">
        <v>986</v>
      </c>
      <c r="B44" s="108" t="s">
        <v>106</v>
      </c>
      <c r="C44" s="115">
        <f>VLOOKUP(A44,[2]Sheet1!$A:$B,2,)</f>
        <v>5.0557999999999996</v>
      </c>
      <c r="D44" s="115">
        <f t="shared" ref="D44:D57" si="10">C44*0.04</f>
        <v>0.202232</v>
      </c>
      <c r="E44" s="116">
        <f t="shared" si="7"/>
        <v>4.8535679999999992</v>
      </c>
      <c r="F44" s="117">
        <f t="shared" si="2"/>
        <v>4.8535679999999992</v>
      </c>
      <c r="G44" s="112"/>
      <c r="H44" s="118">
        <f t="shared" si="3"/>
        <v>8.2413597584292952E-3</v>
      </c>
      <c r="I44" s="118">
        <f t="shared" si="4"/>
        <v>8.2413597584292955</v>
      </c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</row>
    <row r="45" spans="1:21" ht="13" x14ac:dyDescent="0.3">
      <c r="A45" s="108">
        <v>434</v>
      </c>
      <c r="B45" s="108" t="s">
        <v>107</v>
      </c>
      <c r="C45" s="115">
        <f>VLOOKUP(A45,[2]Sheet1!$A:$B,2,)</f>
        <v>6.4390020000000003</v>
      </c>
      <c r="D45" s="115">
        <f t="shared" si="10"/>
        <v>0.25756008000000002</v>
      </c>
      <c r="E45" s="116">
        <f t="shared" si="7"/>
        <v>6.1814419200000001</v>
      </c>
      <c r="F45" s="117">
        <f t="shared" si="2"/>
        <v>6.1814419200000001</v>
      </c>
      <c r="G45" s="112"/>
      <c r="H45" s="118">
        <f t="shared" si="3"/>
        <v>6.4709820973291865E-3</v>
      </c>
      <c r="I45" s="118">
        <f t="shared" si="4"/>
        <v>6.4709820973291867</v>
      </c>
      <c r="J45" s="112"/>
      <c r="K45" s="112"/>
      <c r="L45" s="112"/>
      <c r="M45" s="112"/>
      <c r="N45" s="112"/>
      <c r="O45" s="112"/>
      <c r="P45" s="112"/>
      <c r="Q45" s="112"/>
      <c r="R45" s="112"/>
      <c r="S45" s="112"/>
      <c r="T45" s="112"/>
      <c r="U45" s="112"/>
    </row>
    <row r="46" spans="1:21" ht="13" x14ac:dyDescent="0.3">
      <c r="A46" s="108">
        <v>208</v>
      </c>
      <c r="B46" s="108" t="s">
        <v>108</v>
      </c>
      <c r="C46" s="115">
        <f>VLOOKUP(A46,[2]Sheet1!$A:$B,2,)</f>
        <v>6.7275999999999998</v>
      </c>
      <c r="D46" s="115">
        <f t="shared" si="10"/>
        <v>0.26910400000000001</v>
      </c>
      <c r="E46" s="116">
        <f t="shared" si="7"/>
        <v>6.4584960000000002</v>
      </c>
      <c r="F46" s="117">
        <f t="shared" si="2"/>
        <v>6.4584960000000002</v>
      </c>
      <c r="G46" s="112"/>
      <c r="H46" s="118">
        <f t="shared" si="3"/>
        <v>6.193392393523206E-3</v>
      </c>
      <c r="I46" s="118">
        <f t="shared" si="4"/>
        <v>6.1933923935232063</v>
      </c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</row>
    <row r="47" spans="1:21" ht="13" x14ac:dyDescent="0.3">
      <c r="A47" s="108">
        <v>780</v>
      </c>
      <c r="B47" s="108" t="s">
        <v>109</v>
      </c>
      <c r="C47" s="115">
        <f>VLOOKUP(A47,[2]Sheet1!$A:$B,2,)</f>
        <v>6.7854495000000004</v>
      </c>
      <c r="D47" s="115">
        <f t="shared" si="10"/>
        <v>0.27141798</v>
      </c>
      <c r="E47" s="116">
        <f t="shared" si="7"/>
        <v>6.5140315200000005</v>
      </c>
      <c r="F47" s="117">
        <f t="shared" si="2"/>
        <v>6.5140315200000005</v>
      </c>
      <c r="G47" s="112"/>
      <c r="H47" s="118">
        <f t="shared" si="3"/>
        <v>6.1405904894976659E-3</v>
      </c>
      <c r="I47" s="118">
        <f t="shared" si="4"/>
        <v>6.1405904894976659</v>
      </c>
      <c r="J47" s="112"/>
      <c r="K47" s="112"/>
      <c r="L47" s="112"/>
      <c r="M47" s="112"/>
      <c r="N47" s="112"/>
      <c r="O47" s="112"/>
      <c r="P47" s="112"/>
      <c r="Q47" s="112"/>
      <c r="R47" s="112"/>
      <c r="S47" s="112"/>
      <c r="T47" s="112"/>
      <c r="U47" s="112"/>
    </row>
    <row r="48" spans="1:21" ht="13" x14ac:dyDescent="0.3">
      <c r="A48" s="108">
        <v>156</v>
      </c>
      <c r="B48" s="108" t="s">
        <v>110</v>
      </c>
      <c r="C48" s="115">
        <f>VLOOKUP(A48,[2]Sheet1!$A:$B,2,)</f>
        <v>6.6940999999999997</v>
      </c>
      <c r="D48" s="115">
        <f t="shared" si="10"/>
        <v>0.267764</v>
      </c>
      <c r="E48" s="116">
        <f t="shared" si="7"/>
        <v>6.426336</v>
      </c>
      <c r="F48" s="117">
        <f t="shared" si="2"/>
        <v>6.426336</v>
      </c>
      <c r="G48" s="112"/>
      <c r="H48" s="118">
        <f t="shared" si="3"/>
        <v>6.2243866489396227E-3</v>
      </c>
      <c r="I48" s="118">
        <f t="shared" si="4"/>
        <v>6.2243866489396229</v>
      </c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112"/>
      <c r="U48" s="112"/>
    </row>
    <row r="49" spans="1:21" ht="13" x14ac:dyDescent="0.3">
      <c r="A49" s="108">
        <v>320</v>
      </c>
      <c r="B49" s="108" t="s">
        <v>111</v>
      </c>
      <c r="C49" s="115">
        <f>VLOOKUP(A49,[2]Sheet1!$A:$B,2,)</f>
        <v>7.6514600000000002</v>
      </c>
      <c r="D49" s="115">
        <f t="shared" si="10"/>
        <v>0.30605840000000001</v>
      </c>
      <c r="E49" s="116">
        <f t="shared" si="7"/>
        <v>7.3454015999999998</v>
      </c>
      <c r="F49" s="117">
        <f t="shared" si="2"/>
        <v>7.3454015999999998</v>
      </c>
      <c r="G49" s="112"/>
      <c r="H49" s="118">
        <f t="shared" si="3"/>
        <v>5.4455838057921868E-3</v>
      </c>
      <c r="I49" s="118">
        <f t="shared" si="4"/>
        <v>5.4455838057921868</v>
      </c>
      <c r="J49" s="112"/>
      <c r="K49" s="112"/>
      <c r="L49" s="112"/>
      <c r="M49" s="112"/>
      <c r="N49" s="112"/>
      <c r="O49" s="112"/>
      <c r="P49" s="112"/>
      <c r="Q49" s="112"/>
      <c r="R49" s="112"/>
      <c r="S49" s="112"/>
      <c r="T49" s="112"/>
      <c r="U49" s="112"/>
    </row>
    <row r="50" spans="1:21" ht="13" x14ac:dyDescent="0.3">
      <c r="A50" s="108">
        <v>90</v>
      </c>
      <c r="B50" s="108" t="s">
        <v>112</v>
      </c>
      <c r="C50" s="115">
        <f>VLOOKUP(A50,[2]Sheet1!$A:$B,2,)</f>
        <v>7.8085959999999996</v>
      </c>
      <c r="D50" s="115">
        <f t="shared" si="10"/>
        <v>0.31234383999999998</v>
      </c>
      <c r="E50" s="116">
        <f t="shared" si="7"/>
        <v>7.4962521600000001</v>
      </c>
      <c r="F50" s="117">
        <f t="shared" si="2"/>
        <v>7.4962521600000001</v>
      </c>
      <c r="G50" s="112"/>
      <c r="H50" s="118">
        <f t="shared" si="3"/>
        <v>5.3359997964636252E-3</v>
      </c>
      <c r="I50" s="118">
        <f t="shared" si="4"/>
        <v>5.335999796463625</v>
      </c>
      <c r="J50" s="112"/>
      <c r="K50" s="112"/>
      <c r="L50" s="112"/>
      <c r="M50" s="112"/>
      <c r="N50" s="112"/>
      <c r="O50" s="112"/>
      <c r="P50" s="112"/>
      <c r="Q50" s="112"/>
      <c r="R50" s="112"/>
      <c r="S50" s="112"/>
      <c r="T50" s="112"/>
      <c r="U50" s="112"/>
    </row>
    <row r="51" spans="1:21" ht="13" x14ac:dyDescent="0.3">
      <c r="A51" s="108">
        <v>344</v>
      </c>
      <c r="B51" s="108" t="s">
        <v>113</v>
      </c>
      <c r="C51" s="115">
        <f>VLOOKUP(A51,[2]Sheet1!$A:$B,2,)</f>
        <v>7.8489000000000004</v>
      </c>
      <c r="D51" s="115">
        <f t="shared" si="10"/>
        <v>0.31395600000000001</v>
      </c>
      <c r="E51" s="116">
        <f t="shared" si="7"/>
        <v>7.5349440000000003</v>
      </c>
      <c r="F51" s="117">
        <f t="shared" si="2"/>
        <v>7.5349440000000003</v>
      </c>
      <c r="G51" s="112"/>
      <c r="H51" s="118">
        <f t="shared" si="3"/>
        <v>5.3085995065126068E-3</v>
      </c>
      <c r="I51" s="118">
        <f t="shared" si="4"/>
        <v>5.308599506512607</v>
      </c>
      <c r="J51" s="112"/>
      <c r="K51" s="112"/>
      <c r="L51" s="112"/>
      <c r="M51" s="112"/>
      <c r="N51" s="112"/>
      <c r="O51" s="112"/>
      <c r="P51" s="112"/>
      <c r="Q51" s="112"/>
      <c r="R51" s="112"/>
      <c r="S51" s="112"/>
      <c r="T51" s="112"/>
      <c r="U51" s="112"/>
    </row>
    <row r="52" spans="1:21" ht="13" x14ac:dyDescent="0.3">
      <c r="A52" s="108">
        <v>446</v>
      </c>
      <c r="B52" s="108" t="s">
        <v>114</v>
      </c>
      <c r="C52" s="115">
        <f>VLOOKUP(A52,[2]Sheet1!$A:$B,2,)</f>
        <v>8.0960000000000001</v>
      </c>
      <c r="D52" s="115">
        <f t="shared" si="10"/>
        <v>0.32384000000000002</v>
      </c>
      <c r="E52" s="116">
        <f t="shared" si="7"/>
        <v>7.7721600000000004</v>
      </c>
      <c r="F52" s="117">
        <f t="shared" si="2"/>
        <v>7.7721600000000004</v>
      </c>
      <c r="G52" s="112"/>
      <c r="H52" s="118">
        <f t="shared" si="3"/>
        <v>5.1465744400526897E-3</v>
      </c>
      <c r="I52" s="118">
        <f t="shared" si="4"/>
        <v>5.1465744400526896</v>
      </c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</row>
    <row r="53" spans="1:21" ht="13" x14ac:dyDescent="0.3">
      <c r="A53" s="108">
        <v>222</v>
      </c>
      <c r="B53" s="108" t="s">
        <v>115</v>
      </c>
      <c r="C53" s="115">
        <f>VLOOKUP(A53,[2]Sheet1!$A:$B,2,)</f>
        <v>8.75</v>
      </c>
      <c r="D53" s="115">
        <f t="shared" si="10"/>
        <v>0.35000000000000003</v>
      </c>
      <c r="E53" s="116">
        <f t="shared" si="7"/>
        <v>8.4</v>
      </c>
      <c r="F53" s="117">
        <f t="shared" si="2"/>
        <v>8.4</v>
      </c>
      <c r="G53" s="112"/>
      <c r="H53" s="118">
        <f t="shared" si="3"/>
        <v>4.7619047619047589E-3</v>
      </c>
      <c r="I53" s="118">
        <f t="shared" si="4"/>
        <v>4.7619047619047592</v>
      </c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</row>
    <row r="54" spans="1:21" ht="13" x14ac:dyDescent="0.3">
      <c r="A54" s="108">
        <v>972</v>
      </c>
      <c r="B54" s="108" t="s">
        <v>116</v>
      </c>
      <c r="C54" s="115">
        <f>VLOOKUP(A54,[2]Sheet1!$A:$B,2,)</f>
        <v>9.2430000000000003</v>
      </c>
      <c r="D54" s="115">
        <f t="shared" si="10"/>
        <v>0.36971999999999999</v>
      </c>
      <c r="E54" s="116">
        <f t="shared" si="7"/>
        <v>8.8732800000000012</v>
      </c>
      <c r="F54" s="117">
        <f t="shared" si="2"/>
        <v>8.8732800000000012</v>
      </c>
      <c r="G54" s="112"/>
      <c r="H54" s="118">
        <f t="shared" si="3"/>
        <v>4.507915900320944E-3</v>
      </c>
      <c r="I54" s="118">
        <f t="shared" si="4"/>
        <v>4.5079159003209437</v>
      </c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</row>
    <row r="55" spans="1:21" ht="13" x14ac:dyDescent="0.3">
      <c r="A55" s="108">
        <v>504</v>
      </c>
      <c r="B55" s="108" t="s">
        <v>117</v>
      </c>
      <c r="C55" s="115">
        <f>VLOOKUP(A55,[2]Sheet1!$A:$B,2,)</f>
        <v>9.8767999999999994</v>
      </c>
      <c r="D55" s="115">
        <f t="shared" si="10"/>
        <v>0.39507199999999998</v>
      </c>
      <c r="E55" s="116">
        <f t="shared" si="7"/>
        <v>9.4817279999999986</v>
      </c>
      <c r="F55" s="117">
        <f t="shared" si="2"/>
        <v>9.4817279999999986</v>
      </c>
      <c r="G55" s="112"/>
      <c r="H55" s="118">
        <f t="shared" si="3"/>
        <v>4.2186403153518098E-3</v>
      </c>
      <c r="I55" s="118">
        <f t="shared" si="4"/>
        <v>4.2186403153518102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</row>
    <row r="56" spans="1:21" ht="13" x14ac:dyDescent="0.3">
      <c r="A56" s="108">
        <v>578</v>
      </c>
      <c r="B56" s="108" t="s">
        <v>118</v>
      </c>
      <c r="C56" s="115">
        <f>VLOOKUP(A56,[2]Sheet1!$A:$B,2,)</f>
        <v>9.6201000000000008</v>
      </c>
      <c r="D56" s="115">
        <f t="shared" si="10"/>
        <v>0.38480400000000003</v>
      </c>
      <c r="E56" s="116">
        <f t="shared" si="7"/>
        <v>9.2352959999999999</v>
      </c>
      <c r="F56" s="117">
        <f t="shared" si="2"/>
        <v>9.2352959999999999</v>
      </c>
      <c r="G56" s="112"/>
      <c r="H56" s="118">
        <f t="shared" si="3"/>
        <v>4.3312093082885639E-3</v>
      </c>
      <c r="I56" s="118">
        <f t="shared" si="4"/>
        <v>4.3312093082885639</v>
      </c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</row>
    <row r="57" spans="1:21" ht="13" x14ac:dyDescent="0.3">
      <c r="A57" s="108">
        <v>752</v>
      </c>
      <c r="B57" s="108" t="s">
        <v>119</v>
      </c>
      <c r="C57" s="115">
        <f>VLOOKUP(A57,[2]Sheet1!$A:$B,2,)</f>
        <v>10.0952</v>
      </c>
      <c r="D57" s="115">
        <f t="shared" si="10"/>
        <v>0.403808</v>
      </c>
      <c r="E57" s="116">
        <f t="shared" si="7"/>
        <v>9.6913920000000005</v>
      </c>
      <c r="F57" s="117">
        <f t="shared" si="2"/>
        <v>9.6913920000000005</v>
      </c>
      <c r="G57" s="112"/>
      <c r="H57" s="118">
        <f t="shared" si="3"/>
        <v>4.127374065562503E-3</v>
      </c>
      <c r="I57" s="118">
        <f t="shared" si="4"/>
        <v>4.1273740655625026</v>
      </c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</row>
    <row r="58" spans="1:21" ht="13" x14ac:dyDescent="0.3">
      <c r="A58" s="108">
        <v>68</v>
      </c>
      <c r="B58" s="108" t="s">
        <v>120</v>
      </c>
      <c r="C58" s="115">
        <f>VLOOKUP(A58,[2]Sheet1!$A:$B,2,)</f>
        <v>11.7</v>
      </c>
      <c r="D58" s="115">
        <f>C58*0.045</f>
        <v>0.52649999999999997</v>
      </c>
      <c r="E58" s="116">
        <f t="shared" si="7"/>
        <v>11.173499999999999</v>
      </c>
      <c r="F58" s="117">
        <f t="shared" si="2"/>
        <v>11.173499999999999</v>
      </c>
      <c r="G58" s="112"/>
      <c r="H58" s="118">
        <f t="shared" si="3"/>
        <v>4.027386226339108E-3</v>
      </c>
      <c r="I58" s="118">
        <f t="shared" si="4"/>
        <v>4.0273862263391083</v>
      </c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</row>
    <row r="59" spans="1:21" ht="13" x14ac:dyDescent="0.3">
      <c r="A59" s="108">
        <v>936</v>
      </c>
      <c r="B59" s="108" t="s">
        <v>121</v>
      </c>
      <c r="C59" s="115">
        <f>VLOOKUP(A59,[2]Sheet1!$A:$B,2,)</f>
        <v>11.69</v>
      </c>
      <c r="D59" s="115">
        <f t="shared" ref="D59:D69" si="11">C59*0.045</f>
        <v>0.52604999999999991</v>
      </c>
      <c r="E59" s="116">
        <f t="shared" si="7"/>
        <v>11.16395</v>
      </c>
      <c r="F59" s="117">
        <f t="shared" si="2"/>
        <v>11.16395</v>
      </c>
      <c r="G59" s="112"/>
      <c r="H59" s="118">
        <f t="shared" si="3"/>
        <v>4.0308313813659097E-3</v>
      </c>
      <c r="I59" s="118">
        <f t="shared" si="4"/>
        <v>4.0308313813659096</v>
      </c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</row>
    <row r="60" spans="1:21" ht="13" x14ac:dyDescent="0.3">
      <c r="A60" s="108">
        <v>72</v>
      </c>
      <c r="B60" s="108" t="s">
        <v>122</v>
      </c>
      <c r="C60" s="115">
        <f>VLOOKUP(A60,[2]Sheet1!$A:$B,2,)</f>
        <v>13.843931</v>
      </c>
      <c r="D60" s="115">
        <f t="shared" si="11"/>
        <v>0.62297689499999997</v>
      </c>
      <c r="E60" s="116">
        <f t="shared" si="7"/>
        <v>13.220954104999999</v>
      </c>
      <c r="F60" s="117">
        <f t="shared" si="2"/>
        <v>13.220954104999999</v>
      </c>
      <c r="G60" s="112"/>
      <c r="H60" s="118">
        <f t="shared" si="3"/>
        <v>3.4036877855117553E-3</v>
      </c>
      <c r="I60" s="118">
        <f t="shared" si="4"/>
        <v>3.4036877855117553</v>
      </c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</row>
    <row r="61" spans="1:21" ht="13" x14ac:dyDescent="0.3">
      <c r="A61" s="108">
        <v>690</v>
      </c>
      <c r="B61" s="108" t="s">
        <v>123</v>
      </c>
      <c r="C61" s="115">
        <f>VLOOKUP(A61,[2]Sheet1!$A:$B,2,)</f>
        <v>14.560700000000001</v>
      </c>
      <c r="D61" s="115">
        <f t="shared" si="11"/>
        <v>0.65523149999999997</v>
      </c>
      <c r="E61" s="116">
        <f t="shared" si="7"/>
        <v>13.905468500000001</v>
      </c>
      <c r="F61" s="117">
        <f t="shared" si="2"/>
        <v>13.905468500000001</v>
      </c>
      <c r="G61" s="112"/>
      <c r="H61" s="118">
        <f t="shared" si="3"/>
        <v>3.2361369198024431E-3</v>
      </c>
      <c r="I61" s="118">
        <f t="shared" si="4"/>
        <v>3.2361369198024432</v>
      </c>
      <c r="J61" s="112"/>
      <c r="K61" s="112"/>
      <c r="L61" s="112"/>
      <c r="M61" s="112"/>
      <c r="N61" s="112"/>
      <c r="O61" s="112"/>
      <c r="P61" s="112"/>
      <c r="Q61" s="112"/>
      <c r="R61" s="112"/>
      <c r="S61" s="112"/>
      <c r="T61" s="112"/>
      <c r="U61" s="112"/>
    </row>
    <row r="62" spans="1:21" ht="13" x14ac:dyDescent="0.3">
      <c r="A62" s="108">
        <v>462</v>
      </c>
      <c r="B62" s="108" t="s">
        <v>124</v>
      </c>
      <c r="C62" s="115">
        <f>VLOOKUP(A62,[2]Sheet1!$A:$B,2,)</f>
        <v>15.42</v>
      </c>
      <c r="D62" s="115">
        <f t="shared" si="11"/>
        <v>0.69389999999999996</v>
      </c>
      <c r="E62" s="116">
        <f t="shared" si="7"/>
        <v>14.726100000000001</v>
      </c>
      <c r="F62" s="117">
        <f t="shared" si="2"/>
        <v>14.726100000000001</v>
      </c>
      <c r="G62" s="112"/>
      <c r="H62" s="118">
        <f t="shared" si="3"/>
        <v>3.0557988876891984E-3</v>
      </c>
      <c r="I62" s="118">
        <f t="shared" si="4"/>
        <v>3.0557988876891984</v>
      </c>
      <c r="J62" s="112"/>
      <c r="K62" s="112"/>
      <c r="L62" s="112"/>
      <c r="M62" s="112"/>
      <c r="N62" s="112"/>
      <c r="O62" s="112"/>
      <c r="P62" s="112"/>
      <c r="Q62" s="112"/>
      <c r="R62" s="112"/>
      <c r="S62" s="112"/>
      <c r="T62" s="112"/>
      <c r="U62" s="112"/>
    </row>
    <row r="63" spans="1:21" ht="13" x14ac:dyDescent="0.3">
      <c r="A63" s="108">
        <v>748</v>
      </c>
      <c r="B63" s="108" t="s">
        <v>125</v>
      </c>
      <c r="C63" s="115">
        <f>VLOOKUP(A63,[2]Sheet1!$A:$B,2,)</f>
        <v>16.663399999999999</v>
      </c>
      <c r="D63" s="115">
        <f t="shared" si="11"/>
        <v>0.74985299999999999</v>
      </c>
      <c r="E63" s="116">
        <f t="shared" si="7"/>
        <v>15.913546999999999</v>
      </c>
      <c r="F63" s="117">
        <f t="shared" si="2"/>
        <v>15.913546999999999</v>
      </c>
      <c r="G63" s="112"/>
      <c r="H63" s="118">
        <f t="shared" si="3"/>
        <v>2.8277793756476752E-3</v>
      </c>
      <c r="I63" s="118">
        <f t="shared" si="4"/>
        <v>2.8277793756476752</v>
      </c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</row>
    <row r="64" spans="1:21" ht="13" x14ac:dyDescent="0.3">
      <c r="A64" s="108">
        <v>426</v>
      </c>
      <c r="B64" s="108" t="s">
        <v>126</v>
      </c>
      <c r="C64" s="115">
        <f>VLOOKUP(A64,[2]Sheet1!$A:$B,2,)</f>
        <v>16.663399999999999</v>
      </c>
      <c r="D64" s="115">
        <f t="shared" si="11"/>
        <v>0.74985299999999999</v>
      </c>
      <c r="E64" s="116">
        <f t="shared" si="7"/>
        <v>15.913546999999999</v>
      </c>
      <c r="F64" s="117">
        <f t="shared" si="2"/>
        <v>15.913546999999999</v>
      </c>
      <c r="G64" s="112"/>
      <c r="H64" s="118">
        <f t="shared" si="3"/>
        <v>2.8277793756476752E-3</v>
      </c>
      <c r="I64" s="118">
        <f t="shared" si="4"/>
        <v>2.8277793756476752</v>
      </c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</row>
    <row r="65" spans="1:21" ht="13" x14ac:dyDescent="0.3">
      <c r="A65" s="108">
        <v>710</v>
      </c>
      <c r="B65" s="108" t="s">
        <v>127</v>
      </c>
      <c r="C65" s="115">
        <f>VLOOKUP(A65,[2]Sheet1!$A:$B,2,)</f>
        <v>16.672699999999999</v>
      </c>
      <c r="D65" s="115">
        <f t="shared" si="11"/>
        <v>0.75027149999999998</v>
      </c>
      <c r="E65" s="116">
        <f t="shared" si="7"/>
        <v>15.922428499999999</v>
      </c>
      <c r="F65" s="117">
        <f t="shared" si="2"/>
        <v>15.922428499999999</v>
      </c>
      <c r="G65" s="112"/>
      <c r="H65" s="118">
        <f t="shared" si="3"/>
        <v>2.8262020457494944E-3</v>
      </c>
      <c r="I65" s="118">
        <f t="shared" si="4"/>
        <v>2.8262020457494943</v>
      </c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</row>
    <row r="66" spans="1:21" ht="13" x14ac:dyDescent="0.3">
      <c r="A66" s="108">
        <v>516</v>
      </c>
      <c r="B66" s="108" t="s">
        <v>128</v>
      </c>
      <c r="C66" s="115">
        <f>VLOOKUP(A66,[2]Sheet1!$A:$B,2,)</f>
        <v>16.672699999999999</v>
      </c>
      <c r="D66" s="115">
        <f t="shared" si="11"/>
        <v>0.75027149999999998</v>
      </c>
      <c r="E66" s="116">
        <f t="shared" si="7"/>
        <v>15.922428499999999</v>
      </c>
      <c r="F66" s="117">
        <f t="shared" si="2"/>
        <v>15.922428499999999</v>
      </c>
      <c r="G66" s="112"/>
      <c r="H66" s="118">
        <f t="shared" si="3"/>
        <v>2.8262020457494944E-3</v>
      </c>
      <c r="I66" s="118">
        <f t="shared" si="4"/>
        <v>2.8262020457494943</v>
      </c>
      <c r="J66" s="112"/>
      <c r="K66" s="112"/>
      <c r="L66" s="112"/>
      <c r="M66" s="112"/>
      <c r="N66" s="112"/>
      <c r="O66" s="112"/>
      <c r="P66" s="112"/>
      <c r="Q66" s="112"/>
      <c r="R66" s="112"/>
      <c r="S66" s="112"/>
      <c r="T66" s="112"/>
      <c r="U66" s="112"/>
    </row>
    <row r="67" spans="1:21" ht="13" x14ac:dyDescent="0.3">
      <c r="A67" s="108">
        <v>484</v>
      </c>
      <c r="B67" s="108" t="s">
        <v>129</v>
      </c>
      <c r="C67" s="115">
        <f>VLOOKUP(A67,[2]Sheet1!$A:$B,2,)</f>
        <v>18.352799999999998</v>
      </c>
      <c r="D67" s="115">
        <f t="shared" si="11"/>
        <v>0.82587599999999994</v>
      </c>
      <c r="E67" s="116">
        <f t="shared" si="7"/>
        <v>17.526923999999998</v>
      </c>
      <c r="F67" s="117">
        <f t="shared" ref="F67:F130" si="12">E67</f>
        <v>17.526923999999998</v>
      </c>
      <c r="G67" s="112"/>
      <c r="H67" s="118">
        <f t="shared" ref="H67:H130" si="13">(1/E67)-(1/C67)</f>
        <v>2.5674784691255559E-3</v>
      </c>
      <c r="I67" s="118">
        <f t="shared" ref="I67:I130" si="14">H67*1000</f>
        <v>2.5674784691255557</v>
      </c>
      <c r="J67" s="112"/>
      <c r="K67" s="112"/>
      <c r="L67" s="112"/>
      <c r="M67" s="112"/>
      <c r="N67" s="112"/>
      <c r="O67" s="112"/>
      <c r="P67" s="112"/>
      <c r="Q67" s="112"/>
      <c r="R67" s="112"/>
      <c r="S67" s="112"/>
      <c r="T67" s="112"/>
      <c r="U67" s="112"/>
    </row>
    <row r="68" spans="1:21" ht="13" x14ac:dyDescent="0.3">
      <c r="A68" s="108">
        <v>498</v>
      </c>
      <c r="B68" s="108" t="s">
        <v>130</v>
      </c>
      <c r="C68" s="115">
        <f>VLOOKUP(A68,[2]Sheet1!$A:$B,2,)</f>
        <v>17.925058</v>
      </c>
      <c r="D68" s="115">
        <f t="shared" si="11"/>
        <v>0.80662760999999994</v>
      </c>
      <c r="E68" s="116">
        <f t="shared" si="7"/>
        <v>17.11843039</v>
      </c>
      <c r="F68" s="117">
        <f t="shared" si="12"/>
        <v>17.11843039</v>
      </c>
      <c r="G68" s="112"/>
      <c r="H68" s="118">
        <f t="shared" si="13"/>
        <v>2.6287456837332107E-3</v>
      </c>
      <c r="I68" s="118">
        <f t="shared" si="14"/>
        <v>2.6287456837332108</v>
      </c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</row>
    <row r="69" spans="1:21" ht="13" x14ac:dyDescent="0.3">
      <c r="A69" s="108">
        <v>967</v>
      </c>
      <c r="B69" s="108" t="s">
        <v>131</v>
      </c>
      <c r="C69" s="115">
        <f>VLOOKUP(A69,[2]Sheet1!$A:$B,2,)</f>
        <v>19.978907</v>
      </c>
      <c r="D69" s="115">
        <f t="shared" si="11"/>
        <v>0.89905081499999995</v>
      </c>
      <c r="E69" s="116">
        <f t="shared" si="7"/>
        <v>19.079856185000001</v>
      </c>
      <c r="F69" s="117">
        <f t="shared" si="12"/>
        <v>19.079856185000001</v>
      </c>
      <c r="G69" s="112"/>
      <c r="H69" s="118">
        <f t="shared" si="13"/>
        <v>2.3585083432325696E-3</v>
      </c>
      <c r="I69" s="118">
        <f t="shared" si="14"/>
        <v>2.3585083432325695</v>
      </c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</row>
    <row r="70" spans="1:21" ht="13" x14ac:dyDescent="0.3">
      <c r="A70" s="108">
        <v>203</v>
      </c>
      <c r="B70" s="108" t="s">
        <v>132</v>
      </c>
      <c r="C70" s="115">
        <f>VLOOKUP(A70,[2]Sheet1!$A:$B,2,)</f>
        <v>21.95</v>
      </c>
      <c r="D70" s="115">
        <f>C70*0.05</f>
        <v>1.0974999999999999</v>
      </c>
      <c r="E70" s="116">
        <f t="shared" si="7"/>
        <v>20.852499999999999</v>
      </c>
      <c r="F70" s="117">
        <f t="shared" si="12"/>
        <v>20.852499999999999</v>
      </c>
      <c r="G70" s="112"/>
      <c r="H70" s="118">
        <f t="shared" si="13"/>
        <v>2.3977940294928682E-3</v>
      </c>
      <c r="I70" s="118">
        <f t="shared" si="14"/>
        <v>2.3977940294928684</v>
      </c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</row>
    <row r="71" spans="1:21" ht="13" x14ac:dyDescent="0.3">
      <c r="A71" s="108">
        <v>930</v>
      </c>
      <c r="B71" s="108" t="s">
        <v>133</v>
      </c>
      <c r="C71" s="115">
        <f>VLOOKUP(A71,[2]Sheet1!$A:$B,2,)</f>
        <v>22.282077999999998</v>
      </c>
      <c r="D71" s="115">
        <f t="shared" ref="D71:D134" si="15">C71*0.05</f>
        <v>1.1141038999999999</v>
      </c>
      <c r="E71" s="116">
        <f t="shared" si="7"/>
        <v>21.167974099999999</v>
      </c>
      <c r="F71" s="117">
        <f t="shared" si="12"/>
        <v>21.167974099999999</v>
      </c>
      <c r="G71" s="112"/>
      <c r="H71" s="118">
        <f t="shared" si="13"/>
        <v>2.3620588235697057E-3</v>
      </c>
      <c r="I71" s="118">
        <f t="shared" si="14"/>
        <v>2.3620588235697055</v>
      </c>
      <c r="J71" s="112"/>
      <c r="K71" s="112"/>
      <c r="L71" s="112"/>
      <c r="M71" s="112"/>
      <c r="N71" s="112"/>
      <c r="O71" s="112"/>
      <c r="P71" s="112"/>
      <c r="Q71" s="112"/>
      <c r="R71" s="112"/>
      <c r="S71" s="112"/>
      <c r="T71" s="112"/>
      <c r="U71" s="112"/>
    </row>
    <row r="72" spans="1:21" ht="13" x14ac:dyDescent="0.3">
      <c r="A72" s="108">
        <v>925</v>
      </c>
      <c r="B72" s="108" t="s">
        <v>134</v>
      </c>
      <c r="C72" s="115">
        <f>VLOOKUP(A72,[2]Sheet1!$A:$B,2,)</f>
        <v>22.858098999999999</v>
      </c>
      <c r="D72" s="115">
        <f t="shared" si="15"/>
        <v>1.1429049499999999</v>
      </c>
      <c r="E72" s="116">
        <f t="shared" si="7"/>
        <v>21.715194050000001</v>
      </c>
      <c r="F72" s="117">
        <f t="shared" si="12"/>
        <v>21.715194050000001</v>
      </c>
      <c r="G72" s="112"/>
      <c r="H72" s="118">
        <f t="shared" si="13"/>
        <v>2.3025352610192285E-3</v>
      </c>
      <c r="I72" s="118">
        <f t="shared" si="14"/>
        <v>2.3025352610192282</v>
      </c>
      <c r="J72" s="112"/>
      <c r="K72" s="112"/>
      <c r="L72" s="112"/>
      <c r="M72" s="112"/>
      <c r="N72" s="112"/>
      <c r="O72" s="112"/>
      <c r="P72" s="112"/>
      <c r="Q72" s="112"/>
      <c r="R72" s="112"/>
      <c r="S72" s="112"/>
      <c r="T72" s="112"/>
      <c r="U72" s="112"/>
    </row>
    <row r="73" spans="1:21" ht="13" x14ac:dyDescent="0.3">
      <c r="A73" s="108">
        <v>192</v>
      </c>
      <c r="B73" s="108" t="s">
        <v>135</v>
      </c>
      <c r="C73" s="115">
        <f>VLOOKUP(A73,[2]Sheet1!$A:$B,2,)</f>
        <v>24</v>
      </c>
      <c r="D73" s="115">
        <f t="shared" si="15"/>
        <v>1.2000000000000002</v>
      </c>
      <c r="E73" s="116">
        <f t="shared" si="7"/>
        <v>22.8</v>
      </c>
      <c r="F73" s="117">
        <f t="shared" si="12"/>
        <v>22.8</v>
      </c>
      <c r="G73" s="112"/>
      <c r="H73" s="118">
        <f t="shared" si="13"/>
        <v>2.1929824561403508E-3</v>
      </c>
      <c r="I73" s="118">
        <f t="shared" si="14"/>
        <v>2.1929824561403506</v>
      </c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</row>
    <row r="74" spans="1:21" ht="13" x14ac:dyDescent="0.3">
      <c r="A74" s="108">
        <v>340</v>
      </c>
      <c r="B74" s="108" t="s">
        <v>136</v>
      </c>
      <c r="C74" s="115">
        <f>VLOOKUP(A74,[2]Sheet1!$A:$B,2,)</f>
        <v>26.884003</v>
      </c>
      <c r="D74" s="115">
        <f t="shared" si="15"/>
        <v>1.34420015</v>
      </c>
      <c r="E74" s="116">
        <f t="shared" si="7"/>
        <v>25.539802850000001</v>
      </c>
      <c r="F74" s="117">
        <f t="shared" si="12"/>
        <v>25.539802850000001</v>
      </c>
      <c r="G74" s="112"/>
      <c r="H74" s="118">
        <f t="shared" si="13"/>
        <v>1.9577285029825503E-3</v>
      </c>
      <c r="I74" s="118">
        <f t="shared" si="14"/>
        <v>1.9577285029825502</v>
      </c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</row>
    <row r="75" spans="1:21" ht="13" x14ac:dyDescent="0.3">
      <c r="A75" s="108">
        <v>901</v>
      </c>
      <c r="B75" s="108" t="s">
        <v>137</v>
      </c>
      <c r="C75" s="115">
        <f>VLOOKUP(A75,[2]Sheet1!$A:$B,2,)</f>
        <v>32.197009999999999</v>
      </c>
      <c r="D75" s="115">
        <f t="shared" si="15"/>
        <v>1.6098505000000001</v>
      </c>
      <c r="E75" s="116">
        <f t="shared" si="7"/>
        <v>30.587159499999999</v>
      </c>
      <c r="F75" s="117">
        <f t="shared" si="12"/>
        <v>30.587159499999999</v>
      </c>
      <c r="G75" s="112"/>
      <c r="H75" s="118">
        <f t="shared" si="13"/>
        <v>1.6346728763748063E-3</v>
      </c>
      <c r="I75" s="118">
        <f t="shared" si="14"/>
        <v>1.6346728763748062</v>
      </c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</row>
    <row r="76" spans="1:21" ht="13" x14ac:dyDescent="0.3">
      <c r="A76" s="108">
        <v>764</v>
      </c>
      <c r="B76" s="108" t="s">
        <v>138</v>
      </c>
      <c r="C76" s="115">
        <f>VLOOKUP(A76,[2]Sheet1!$A:$B,2,)</f>
        <v>33.75</v>
      </c>
      <c r="D76" s="115">
        <f t="shared" si="15"/>
        <v>1.6875</v>
      </c>
      <c r="E76" s="116">
        <f t="shared" si="7"/>
        <v>32.0625</v>
      </c>
      <c r="F76" s="117">
        <f t="shared" si="12"/>
        <v>32.0625</v>
      </c>
      <c r="G76" s="112"/>
      <c r="H76" s="118">
        <f t="shared" si="13"/>
        <v>1.5594541910331355E-3</v>
      </c>
      <c r="I76" s="118">
        <f t="shared" si="14"/>
        <v>1.5594541910331357</v>
      </c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</row>
    <row r="77" spans="1:21" ht="13" x14ac:dyDescent="0.3">
      <c r="A77" s="108">
        <v>558</v>
      </c>
      <c r="B77" s="108" t="s">
        <v>139</v>
      </c>
      <c r="C77" s="115">
        <f>VLOOKUP(A77,[2]Sheet1!$A:$B,2,)</f>
        <v>36.65</v>
      </c>
      <c r="D77" s="115">
        <f t="shared" si="15"/>
        <v>1.8325</v>
      </c>
      <c r="E77" s="116">
        <f t="shared" si="7"/>
        <v>34.817499999999995</v>
      </c>
      <c r="F77" s="117">
        <f t="shared" si="12"/>
        <v>34.817499999999995</v>
      </c>
      <c r="G77" s="112"/>
      <c r="H77" s="118">
        <f t="shared" si="13"/>
        <v>1.4360594528613525E-3</v>
      </c>
      <c r="I77" s="118">
        <f t="shared" si="14"/>
        <v>1.4360594528613526</v>
      </c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</row>
    <row r="78" spans="1:21" ht="13" x14ac:dyDescent="0.3">
      <c r="A78" s="108">
        <v>968</v>
      </c>
      <c r="B78" s="108" t="s">
        <v>140</v>
      </c>
      <c r="C78" s="115">
        <f>VLOOKUP(A78,[2]Sheet1!$A:$B,2,)</f>
        <v>37.939605999999998</v>
      </c>
      <c r="D78" s="115">
        <f t="shared" si="15"/>
        <v>1.8969803000000001</v>
      </c>
      <c r="E78" s="116">
        <f t="shared" ref="E78:E141" si="16">C78-D78</f>
        <v>36.042625699999995</v>
      </c>
      <c r="F78" s="117">
        <f t="shared" si="12"/>
        <v>36.042625699999995</v>
      </c>
      <c r="G78" s="112"/>
      <c r="H78" s="118">
        <f t="shared" si="13"/>
        <v>1.3872463237327368E-3</v>
      </c>
      <c r="I78" s="118">
        <f t="shared" si="14"/>
        <v>1.3872463237327368</v>
      </c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</row>
    <row r="79" spans="1:21" ht="13" x14ac:dyDescent="0.3">
      <c r="A79" s="108">
        <v>929</v>
      </c>
      <c r="B79" s="108" t="s">
        <v>141</v>
      </c>
      <c r="C79" s="115">
        <f>VLOOKUP(A79,[2]Sheet1!$A:$B,2,)</f>
        <v>40.077970000000001</v>
      </c>
      <c r="D79" s="115">
        <f t="shared" si="15"/>
        <v>2.0038985</v>
      </c>
      <c r="E79" s="116">
        <f t="shared" si="16"/>
        <v>38.074071500000002</v>
      </c>
      <c r="F79" s="117">
        <f t="shared" si="12"/>
        <v>38.074071500000002</v>
      </c>
      <c r="G79" s="112"/>
      <c r="H79" s="118">
        <f t="shared" si="13"/>
        <v>1.3132296607679568E-3</v>
      </c>
      <c r="I79" s="118">
        <f t="shared" si="14"/>
        <v>1.3132296607679568</v>
      </c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</row>
    <row r="80" spans="1:21" ht="13" x14ac:dyDescent="0.3">
      <c r="A80" s="108">
        <v>858</v>
      </c>
      <c r="B80" s="108" t="s">
        <v>142</v>
      </c>
      <c r="C80" s="115">
        <f>VLOOKUP(A80,[2]Sheet1!$A:$B,2,)</f>
        <v>40.229999999999997</v>
      </c>
      <c r="D80" s="115">
        <f t="shared" si="15"/>
        <v>2.0114999999999998</v>
      </c>
      <c r="E80" s="116">
        <f t="shared" si="16"/>
        <v>38.218499999999999</v>
      </c>
      <c r="F80" s="117">
        <f t="shared" si="12"/>
        <v>38.218499999999999</v>
      </c>
      <c r="G80" s="112"/>
      <c r="H80" s="118">
        <f t="shared" si="13"/>
        <v>1.30826693878619E-3</v>
      </c>
      <c r="I80" s="118">
        <f t="shared" si="14"/>
        <v>1.30826693878619</v>
      </c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</row>
    <row r="81" spans="1:21" ht="13" x14ac:dyDescent="0.3">
      <c r="A81" s="108">
        <v>980</v>
      </c>
      <c r="B81" s="108" t="s">
        <v>143</v>
      </c>
      <c r="C81" s="115">
        <f>VLOOKUP(A81,[2]Sheet1!$A:$B,2,)</f>
        <v>44.9801</v>
      </c>
      <c r="D81" s="115">
        <f t="shared" si="15"/>
        <v>2.2490049999999999</v>
      </c>
      <c r="E81" s="116">
        <f t="shared" si="16"/>
        <v>42.731095000000003</v>
      </c>
      <c r="F81" s="117">
        <f t="shared" si="12"/>
        <v>42.731095000000003</v>
      </c>
      <c r="G81" s="112"/>
      <c r="H81" s="118">
        <f t="shared" si="13"/>
        <v>1.1701080910751262E-3</v>
      </c>
      <c r="I81" s="118">
        <f t="shared" si="14"/>
        <v>1.1701080910751263</v>
      </c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</row>
    <row r="82" spans="1:21" ht="13" x14ac:dyDescent="0.3">
      <c r="A82" s="108">
        <v>949</v>
      </c>
      <c r="B82" s="108" t="s">
        <v>144</v>
      </c>
      <c r="C82" s="115">
        <f>VLOOKUP(A82,[2]Sheet1!$A:$B,2,)</f>
        <v>49.7393</v>
      </c>
      <c r="D82" s="115">
        <f t="shared" si="15"/>
        <v>2.4869650000000001</v>
      </c>
      <c r="E82" s="116">
        <f t="shared" si="16"/>
        <v>47.252335000000002</v>
      </c>
      <c r="F82" s="117">
        <f t="shared" si="12"/>
        <v>47.252335000000002</v>
      </c>
      <c r="G82" s="112"/>
      <c r="H82" s="118">
        <f t="shared" si="13"/>
        <v>1.0581487666165047E-3</v>
      </c>
      <c r="I82" s="118">
        <f t="shared" si="14"/>
        <v>1.0581487666165048</v>
      </c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</row>
    <row r="83" spans="1:21" ht="13" x14ac:dyDescent="0.3">
      <c r="A83" s="108">
        <v>480</v>
      </c>
      <c r="B83" s="108" t="s">
        <v>145</v>
      </c>
      <c r="C83" s="115">
        <f>VLOOKUP(A83,[2]Sheet1!$A:$B,2,)</f>
        <v>48.454098000000002</v>
      </c>
      <c r="D83" s="115">
        <f t="shared" si="15"/>
        <v>2.4227049000000003</v>
      </c>
      <c r="E83" s="116">
        <f t="shared" si="16"/>
        <v>46.031393100000003</v>
      </c>
      <c r="F83" s="117">
        <f t="shared" si="12"/>
        <v>46.031393100000003</v>
      </c>
      <c r="G83" s="112"/>
      <c r="H83" s="118">
        <f t="shared" si="13"/>
        <v>1.0862152247136728E-3</v>
      </c>
      <c r="I83" s="118">
        <f t="shared" si="14"/>
        <v>1.0862152247136727</v>
      </c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</row>
    <row r="84" spans="1:21" ht="13" x14ac:dyDescent="0.3">
      <c r="A84" s="108">
        <v>818</v>
      </c>
      <c r="B84" s="108" t="s">
        <v>146</v>
      </c>
      <c r="C84" s="115">
        <f>VLOOKUP(A84,[2]Sheet1!$A:$B,2,)</f>
        <v>53.160217000000003</v>
      </c>
      <c r="D84" s="115">
        <f t="shared" si="15"/>
        <v>2.6580108500000001</v>
      </c>
      <c r="E84" s="116">
        <f t="shared" si="16"/>
        <v>50.502206150000006</v>
      </c>
      <c r="F84" s="117">
        <f t="shared" si="12"/>
        <v>50.502206150000006</v>
      </c>
      <c r="G84" s="112"/>
      <c r="H84" s="118">
        <f t="shared" si="13"/>
        <v>9.9005575818790145E-4</v>
      </c>
      <c r="I84" s="118">
        <f t="shared" si="14"/>
        <v>0.99005575818790148</v>
      </c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</row>
    <row r="85" spans="1:21" ht="13" x14ac:dyDescent="0.3">
      <c r="A85" s="108">
        <v>807</v>
      </c>
      <c r="B85" s="108" t="s">
        <v>147</v>
      </c>
      <c r="C85" s="115">
        <f>VLOOKUP(A85,[2]Sheet1!$A:$B,2,)</f>
        <v>55.109400000000001</v>
      </c>
      <c r="D85" s="115">
        <f t="shared" si="15"/>
        <v>2.7554700000000003</v>
      </c>
      <c r="E85" s="116">
        <f t="shared" si="16"/>
        <v>52.353929999999998</v>
      </c>
      <c r="F85" s="117">
        <f t="shared" si="12"/>
        <v>52.353929999999998</v>
      </c>
      <c r="G85" s="112"/>
      <c r="H85" s="118">
        <f t="shared" si="13"/>
        <v>9.5503814135824983E-4</v>
      </c>
      <c r="I85" s="118">
        <f t="shared" si="14"/>
        <v>0.95503814135824983</v>
      </c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</row>
    <row r="86" spans="1:21" ht="13" x14ac:dyDescent="0.3">
      <c r="A86" s="108">
        <v>214</v>
      </c>
      <c r="B86" s="108" t="s">
        <v>148</v>
      </c>
      <c r="C86" s="115">
        <f>VLOOKUP(A86,[2]Sheet1!$A:$B,2,)</f>
        <v>61.114899999999999</v>
      </c>
      <c r="D86" s="115">
        <f t="shared" si="15"/>
        <v>3.0557449999999999</v>
      </c>
      <c r="E86" s="116">
        <f t="shared" si="16"/>
        <v>58.059154999999997</v>
      </c>
      <c r="F86" s="117">
        <f t="shared" si="12"/>
        <v>58.059154999999997</v>
      </c>
      <c r="G86" s="112"/>
      <c r="H86" s="118">
        <f t="shared" si="13"/>
        <v>8.6119062531998455E-4</v>
      </c>
      <c r="I86" s="118">
        <f t="shared" si="14"/>
        <v>0.86119062531998458</v>
      </c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</row>
    <row r="87" spans="1:21" ht="13" x14ac:dyDescent="0.3">
      <c r="A87" s="108">
        <v>608</v>
      </c>
      <c r="B87" s="108" t="s">
        <v>149</v>
      </c>
      <c r="C87" s="115">
        <f>VLOOKUP(A87,[2]Sheet1!$A:$B,2,)</f>
        <v>63.015003</v>
      </c>
      <c r="D87" s="115">
        <f t="shared" si="15"/>
        <v>3.1507501500000004</v>
      </c>
      <c r="E87" s="116">
        <f t="shared" si="16"/>
        <v>59.86425285</v>
      </c>
      <c r="F87" s="117">
        <f t="shared" si="12"/>
        <v>59.86425285</v>
      </c>
      <c r="G87" s="112"/>
      <c r="H87" s="118">
        <f t="shared" si="13"/>
        <v>8.3522298566530984E-4</v>
      </c>
      <c r="I87" s="118">
        <f t="shared" si="14"/>
        <v>0.83522298566530984</v>
      </c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</row>
    <row r="88" spans="1:21" ht="13" x14ac:dyDescent="0.3">
      <c r="A88" s="108">
        <v>943</v>
      </c>
      <c r="B88" s="108" t="s">
        <v>150</v>
      </c>
      <c r="C88" s="115">
        <f>VLOOKUP(A88,[2]Sheet1!$A:$B,2,)</f>
        <v>64.00224</v>
      </c>
      <c r="D88" s="115">
        <f t="shared" si="15"/>
        <v>3.2001120000000003</v>
      </c>
      <c r="E88" s="116">
        <f t="shared" si="16"/>
        <v>60.802128000000003</v>
      </c>
      <c r="F88" s="117">
        <f t="shared" si="12"/>
        <v>60.802128000000003</v>
      </c>
      <c r="G88" s="112"/>
      <c r="H88" s="118">
        <f t="shared" si="13"/>
        <v>8.2233963916525897E-4</v>
      </c>
      <c r="I88" s="118">
        <f t="shared" si="14"/>
        <v>0.82233963916525898</v>
      </c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</row>
    <row r="89" spans="1:21" ht="13" x14ac:dyDescent="0.3">
      <c r="A89" s="108">
        <v>971</v>
      </c>
      <c r="B89" s="108" t="s">
        <v>151</v>
      </c>
      <c r="C89" s="115">
        <f>VLOOKUP(A89,[2]Sheet1!$A:$B,2,)</f>
        <v>64.950226000000001</v>
      </c>
      <c r="D89" s="115">
        <f t="shared" si="15"/>
        <v>3.2475113000000002</v>
      </c>
      <c r="E89" s="116">
        <f t="shared" si="16"/>
        <v>61.702714700000001</v>
      </c>
      <c r="F89" s="117">
        <f t="shared" si="12"/>
        <v>61.702714700000001</v>
      </c>
      <c r="G89" s="112"/>
      <c r="H89" s="118">
        <f t="shared" si="13"/>
        <v>8.1033711795503761E-4</v>
      </c>
      <c r="I89" s="118">
        <f t="shared" si="14"/>
        <v>0.8103371179550376</v>
      </c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</row>
    <row r="90" spans="1:21" ht="13" x14ac:dyDescent="0.3">
      <c r="A90" s="108">
        <v>270</v>
      </c>
      <c r="B90" s="108" t="s">
        <v>152</v>
      </c>
      <c r="C90" s="115">
        <f>VLOOKUP(A90,[2]Sheet1!$A:$B,2,)</f>
        <v>73.11</v>
      </c>
      <c r="D90" s="115">
        <f t="shared" si="15"/>
        <v>3.6555</v>
      </c>
      <c r="E90" s="116">
        <f t="shared" si="16"/>
        <v>69.454499999999996</v>
      </c>
      <c r="F90" s="117">
        <f t="shared" si="12"/>
        <v>69.454499999999996</v>
      </c>
      <c r="G90" s="112"/>
      <c r="H90" s="118">
        <f t="shared" si="13"/>
        <v>7.1989575909408438E-4</v>
      </c>
      <c r="I90" s="118">
        <f t="shared" si="14"/>
        <v>0.71989575909408443</v>
      </c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</row>
    <row r="91" spans="1:21" ht="13" x14ac:dyDescent="0.3">
      <c r="A91" s="108">
        <v>643</v>
      </c>
      <c r="B91" s="108" t="s">
        <v>153</v>
      </c>
      <c r="C91" s="115">
        <f>VLOOKUP(A91,[2]Sheet1!$A:$B,2,)</f>
        <v>84.214600000000004</v>
      </c>
      <c r="D91" s="115">
        <f t="shared" si="15"/>
        <v>4.2107300000000008</v>
      </c>
      <c r="E91" s="116">
        <f t="shared" si="16"/>
        <v>80.003870000000006</v>
      </c>
      <c r="F91" s="117">
        <f t="shared" si="12"/>
        <v>80.003870000000006</v>
      </c>
      <c r="G91" s="112"/>
      <c r="H91" s="118">
        <f t="shared" si="13"/>
        <v>6.249697670875163E-4</v>
      </c>
      <c r="I91" s="118">
        <f t="shared" si="14"/>
        <v>0.62496976708751628</v>
      </c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</row>
    <row r="92" spans="1:21" ht="13" x14ac:dyDescent="0.3">
      <c r="A92" s="108">
        <v>8</v>
      </c>
      <c r="B92" s="108" t="s">
        <v>154</v>
      </c>
      <c r="C92" s="115">
        <f>VLOOKUP(A92,[2]Sheet1!$A:$B,2,)</f>
        <v>82.36</v>
      </c>
      <c r="D92" s="115">
        <f t="shared" si="15"/>
        <v>4.1180000000000003</v>
      </c>
      <c r="E92" s="116">
        <f t="shared" si="16"/>
        <v>78.242000000000004</v>
      </c>
      <c r="F92" s="117">
        <f t="shared" si="12"/>
        <v>78.242000000000004</v>
      </c>
      <c r="G92" s="112"/>
      <c r="H92" s="118">
        <f t="shared" si="13"/>
        <v>6.3904296924925143E-4</v>
      </c>
      <c r="I92" s="118">
        <f t="shared" si="14"/>
        <v>0.63904296924925141</v>
      </c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</row>
    <row r="93" spans="1:21" ht="13" x14ac:dyDescent="0.3">
      <c r="A93" s="108">
        <v>417</v>
      </c>
      <c r="B93" s="108" t="s">
        <v>155</v>
      </c>
      <c r="C93" s="115">
        <f>VLOOKUP(A93,[2]Sheet1!$A:$B,2,)</f>
        <v>87.45</v>
      </c>
      <c r="D93" s="115">
        <f t="shared" si="15"/>
        <v>4.3725000000000005</v>
      </c>
      <c r="E93" s="116">
        <f t="shared" si="16"/>
        <v>83.077500000000001</v>
      </c>
      <c r="F93" s="117">
        <f t="shared" si="12"/>
        <v>83.077500000000001</v>
      </c>
      <c r="G93" s="112"/>
      <c r="H93" s="118">
        <f t="shared" si="13"/>
        <v>6.0184767235412807E-4</v>
      </c>
      <c r="I93" s="118">
        <f t="shared" si="14"/>
        <v>0.60184767235412806</v>
      </c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</row>
    <row r="94" spans="1:21" ht="13" x14ac:dyDescent="0.3">
      <c r="A94" s="108">
        <v>64</v>
      </c>
      <c r="B94" s="108" t="s">
        <v>156</v>
      </c>
      <c r="C94" s="115">
        <f>VLOOKUP(A94,[2]Sheet1!$A:$B,2,)</f>
        <v>95.16</v>
      </c>
      <c r="D94" s="115">
        <f t="shared" si="15"/>
        <v>4.758</v>
      </c>
      <c r="E94" s="116">
        <f t="shared" si="16"/>
        <v>90.402000000000001</v>
      </c>
      <c r="F94" s="117">
        <f t="shared" si="12"/>
        <v>90.402000000000001</v>
      </c>
      <c r="G94" s="112"/>
      <c r="H94" s="118">
        <f t="shared" si="13"/>
        <v>5.5308510873653197E-4</v>
      </c>
      <c r="I94" s="118">
        <f t="shared" si="14"/>
        <v>0.55308510873653194</v>
      </c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</row>
    <row r="95" spans="1:21" ht="13" x14ac:dyDescent="0.3">
      <c r="A95" s="108">
        <v>356</v>
      </c>
      <c r="B95" s="108" t="s">
        <v>157</v>
      </c>
      <c r="C95" s="115">
        <f>VLOOKUP(A95,[2]Sheet1!$A:$B,2,)</f>
        <v>95.165000000000006</v>
      </c>
      <c r="D95" s="115">
        <f t="shared" si="15"/>
        <v>4.7582500000000003</v>
      </c>
      <c r="E95" s="116">
        <f t="shared" si="16"/>
        <v>90.406750000000002</v>
      </c>
      <c r="F95" s="117">
        <f t="shared" si="12"/>
        <v>90.406750000000002</v>
      </c>
      <c r="G95" s="112"/>
      <c r="H95" s="118">
        <f t="shared" si="13"/>
        <v>5.5305604946533429E-4</v>
      </c>
      <c r="I95" s="118">
        <f t="shared" si="14"/>
        <v>0.55305604946533427</v>
      </c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</row>
    <row r="96" spans="1:21" ht="13" x14ac:dyDescent="0.3">
      <c r="A96" s="108">
        <v>132</v>
      </c>
      <c r="B96" s="108" t="s">
        <v>158</v>
      </c>
      <c r="C96" s="115">
        <f>VLOOKUP(A96,[2]Sheet1!$A:$B,2,)</f>
        <v>99.230559999999997</v>
      </c>
      <c r="D96" s="115">
        <f t="shared" si="15"/>
        <v>4.9615280000000004</v>
      </c>
      <c r="E96" s="116">
        <f t="shared" si="16"/>
        <v>94.269031999999996</v>
      </c>
      <c r="F96" s="117">
        <f t="shared" si="12"/>
        <v>94.269031999999996</v>
      </c>
      <c r="G96" s="112"/>
      <c r="H96" s="118">
        <f t="shared" si="13"/>
        <v>5.3039687519014847E-4</v>
      </c>
      <c r="I96" s="118">
        <f t="shared" si="14"/>
        <v>0.53039687519014844</v>
      </c>
      <c r="J96" s="112"/>
      <c r="K96" s="112"/>
      <c r="L96" s="112"/>
      <c r="M96" s="112"/>
      <c r="N96" s="112"/>
      <c r="O96" s="112"/>
      <c r="P96" s="112"/>
      <c r="Q96" s="112"/>
      <c r="R96" s="112"/>
      <c r="S96" s="112"/>
      <c r="T96" s="112"/>
      <c r="U96" s="112"/>
    </row>
    <row r="97" spans="1:21" ht="13" x14ac:dyDescent="0.3">
      <c r="A97" s="108">
        <v>941</v>
      </c>
      <c r="B97" s="108" t="s">
        <v>159</v>
      </c>
      <c r="C97" s="115">
        <f>VLOOKUP(A97,[2]Sheet1!$A:$B,2,)</f>
        <v>105.72335</v>
      </c>
      <c r="D97" s="115">
        <f t="shared" si="15"/>
        <v>5.2861675000000004</v>
      </c>
      <c r="E97" s="116">
        <f t="shared" si="16"/>
        <v>100.43718249999999</v>
      </c>
      <c r="F97" s="117">
        <f t="shared" si="12"/>
        <v>100.43718249999999</v>
      </c>
      <c r="G97" s="112"/>
      <c r="H97" s="118">
        <f t="shared" si="13"/>
        <v>4.9782360232974478E-4</v>
      </c>
      <c r="I97" s="118">
        <f t="shared" si="14"/>
        <v>0.49782360232974476</v>
      </c>
      <c r="J97" s="112"/>
      <c r="K97" s="112"/>
      <c r="L97" s="112"/>
      <c r="M97" s="112"/>
      <c r="N97" s="112"/>
      <c r="O97" s="112"/>
      <c r="P97" s="112"/>
      <c r="Q97" s="112"/>
      <c r="R97" s="112"/>
      <c r="S97" s="112"/>
      <c r="T97" s="112"/>
      <c r="U97" s="112"/>
    </row>
    <row r="98" spans="1:21" ht="13" x14ac:dyDescent="0.3">
      <c r="A98" s="108">
        <v>953</v>
      </c>
      <c r="B98" s="108" t="s">
        <v>160</v>
      </c>
      <c r="C98" s="115">
        <f>VLOOKUP(A98,[2]Sheet1!$A:$B,2,)</f>
        <v>107.38994</v>
      </c>
      <c r="D98" s="115">
        <f t="shared" si="15"/>
        <v>5.369497</v>
      </c>
      <c r="E98" s="116">
        <f t="shared" si="16"/>
        <v>102.020443</v>
      </c>
      <c r="F98" s="117">
        <f t="shared" si="12"/>
        <v>102.020443</v>
      </c>
      <c r="G98" s="112"/>
      <c r="H98" s="118">
        <f t="shared" si="13"/>
        <v>4.9009785225104241E-4</v>
      </c>
      <c r="I98" s="118">
        <f t="shared" si="14"/>
        <v>0.49009785225104241</v>
      </c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</row>
    <row r="99" spans="1:21" ht="13" x14ac:dyDescent="0.3">
      <c r="A99" s="108">
        <v>548</v>
      </c>
      <c r="B99" s="108" t="s">
        <v>161</v>
      </c>
      <c r="C99" s="115">
        <f>VLOOKUP(A99,[2]Sheet1!$A:$B,2,)</f>
        <v>117.679</v>
      </c>
      <c r="D99" s="115">
        <f t="shared" si="15"/>
        <v>5.8839500000000005</v>
      </c>
      <c r="E99" s="116">
        <f t="shared" si="16"/>
        <v>111.79505</v>
      </c>
      <c r="F99" s="117">
        <f t="shared" si="12"/>
        <v>111.79505</v>
      </c>
      <c r="G99" s="112"/>
      <c r="H99" s="118">
        <f t="shared" si="13"/>
        <v>4.4724699349389836E-4</v>
      </c>
      <c r="I99" s="118">
        <f t="shared" si="14"/>
        <v>0.44724699349389835</v>
      </c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</row>
    <row r="100" spans="1:21" ht="13" x14ac:dyDescent="0.3">
      <c r="A100" s="108">
        <v>760</v>
      </c>
      <c r="B100" s="108" t="s">
        <v>162</v>
      </c>
      <c r="C100" s="115">
        <f>VLOOKUP(A100,[2]Sheet1!$A:$B,2,)</f>
        <v>122</v>
      </c>
      <c r="D100" s="115">
        <f t="shared" si="15"/>
        <v>6.1000000000000005</v>
      </c>
      <c r="E100" s="116">
        <f t="shared" si="16"/>
        <v>115.9</v>
      </c>
      <c r="F100" s="117">
        <f t="shared" si="12"/>
        <v>115.9</v>
      </c>
      <c r="G100" s="112"/>
      <c r="H100" s="118">
        <f t="shared" si="13"/>
        <v>4.31406384814495E-4</v>
      </c>
      <c r="I100" s="118">
        <f t="shared" si="14"/>
        <v>0.431406384814495</v>
      </c>
      <c r="J100" s="112"/>
      <c r="K100" s="112"/>
      <c r="L100" s="112"/>
      <c r="M100" s="112"/>
      <c r="N100" s="112"/>
      <c r="O100" s="112"/>
      <c r="P100" s="112"/>
      <c r="Q100" s="112"/>
      <c r="R100" s="112"/>
      <c r="S100" s="112"/>
      <c r="T100" s="112"/>
      <c r="U100" s="112"/>
    </row>
    <row r="101" spans="1:21" ht="13" x14ac:dyDescent="0.3">
      <c r="A101" s="108">
        <v>50</v>
      </c>
      <c r="B101" s="108" t="s">
        <v>163</v>
      </c>
      <c r="C101" s="115">
        <f>VLOOKUP(A101,[2]Sheet1!$A:$B,2,)</f>
        <v>123.75</v>
      </c>
      <c r="D101" s="115">
        <f t="shared" si="15"/>
        <v>6.1875</v>
      </c>
      <c r="E101" s="116">
        <f t="shared" si="16"/>
        <v>117.5625</v>
      </c>
      <c r="F101" s="117">
        <f t="shared" si="12"/>
        <v>117.5625</v>
      </c>
      <c r="G101" s="112"/>
      <c r="H101" s="118">
        <f t="shared" si="13"/>
        <v>4.2530568846358384E-4</v>
      </c>
      <c r="I101" s="118">
        <f t="shared" si="14"/>
        <v>0.42530568846358385</v>
      </c>
      <c r="J101" s="112"/>
      <c r="K101" s="112"/>
      <c r="L101" s="112"/>
      <c r="M101" s="112"/>
      <c r="N101" s="112"/>
      <c r="O101" s="112"/>
      <c r="P101" s="112"/>
      <c r="Q101" s="112"/>
      <c r="R101" s="112"/>
      <c r="S101" s="112"/>
      <c r="T101" s="112"/>
      <c r="U101" s="112"/>
    </row>
    <row r="102" spans="1:21" ht="13" x14ac:dyDescent="0.3">
      <c r="A102" s="108">
        <v>352</v>
      </c>
      <c r="B102" s="108" t="s">
        <v>164</v>
      </c>
      <c r="C102" s="115">
        <f>VLOOKUP(A102,[2]Sheet1!$A:$B,2,)</f>
        <v>121.740005</v>
      </c>
      <c r="D102" s="115">
        <f t="shared" si="15"/>
        <v>6.08700025</v>
      </c>
      <c r="E102" s="116">
        <f t="shared" si="16"/>
        <v>115.65300474999999</v>
      </c>
      <c r="F102" s="117">
        <f t="shared" si="12"/>
        <v>115.65300474999999</v>
      </c>
      <c r="G102" s="112"/>
      <c r="H102" s="118">
        <f t="shared" si="13"/>
        <v>4.3232772125620031E-4</v>
      </c>
      <c r="I102" s="118">
        <f t="shared" si="14"/>
        <v>0.43232772125620034</v>
      </c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</row>
    <row r="103" spans="1:21" ht="13" x14ac:dyDescent="0.3">
      <c r="A103" s="108">
        <v>404</v>
      </c>
      <c r="B103" s="108" t="s">
        <v>165</v>
      </c>
      <c r="C103" s="115">
        <f>VLOOKUP(A103,[2]Sheet1!$A:$B,2,)</f>
        <v>129.66480000000001</v>
      </c>
      <c r="D103" s="115">
        <f t="shared" si="15"/>
        <v>6.4832400000000012</v>
      </c>
      <c r="E103" s="116">
        <f t="shared" si="16"/>
        <v>123.18156000000002</v>
      </c>
      <c r="F103" s="117">
        <f t="shared" si="12"/>
        <v>123.18156000000002</v>
      </c>
      <c r="G103" s="112"/>
      <c r="H103" s="118">
        <f t="shared" si="13"/>
        <v>4.0590490979331567E-4</v>
      </c>
      <c r="I103" s="118">
        <f t="shared" si="14"/>
        <v>0.40590490979331567</v>
      </c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</row>
    <row r="104" spans="1:21" ht="13" x14ac:dyDescent="0.3">
      <c r="A104" s="108">
        <v>332</v>
      </c>
      <c r="B104" s="108" t="s">
        <v>166</v>
      </c>
      <c r="C104" s="115">
        <f>VLOOKUP(A104,[2]Sheet1!$A:$B,2,)</f>
        <v>131.3212</v>
      </c>
      <c r="D104" s="115">
        <f t="shared" si="15"/>
        <v>6.5660600000000002</v>
      </c>
      <c r="E104" s="116">
        <f t="shared" si="16"/>
        <v>124.75514000000001</v>
      </c>
      <c r="F104" s="117">
        <f t="shared" si="12"/>
        <v>124.75514000000001</v>
      </c>
      <c r="G104" s="112"/>
      <c r="H104" s="118">
        <f t="shared" si="13"/>
        <v>4.0078508989689621E-4</v>
      </c>
      <c r="I104" s="118">
        <f t="shared" si="14"/>
        <v>0.40078508989689621</v>
      </c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</row>
    <row r="105" spans="1:21" ht="13" x14ac:dyDescent="0.3">
      <c r="A105" s="108">
        <v>12</v>
      </c>
      <c r="B105" s="108" t="s">
        <v>167</v>
      </c>
      <c r="C105" s="115">
        <f>VLOOKUP(A105,[2]Sheet1!$A:$B,2,)</f>
        <v>135.07227</v>
      </c>
      <c r="D105" s="115">
        <f t="shared" si="15"/>
        <v>6.7536135000000002</v>
      </c>
      <c r="E105" s="116">
        <f t="shared" si="16"/>
        <v>128.3186565</v>
      </c>
      <c r="F105" s="117">
        <f t="shared" si="12"/>
        <v>128.3186565</v>
      </c>
      <c r="G105" s="112"/>
      <c r="H105" s="118">
        <f t="shared" si="13"/>
        <v>3.8965495247372632E-4</v>
      </c>
      <c r="I105" s="118">
        <f t="shared" si="14"/>
        <v>0.38965495247372633</v>
      </c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</row>
    <row r="106" spans="1:21" ht="13" x14ac:dyDescent="0.3">
      <c r="A106" s="108">
        <v>524</v>
      </c>
      <c r="B106" s="108" t="s">
        <v>168</v>
      </c>
      <c r="C106" s="115">
        <f>VLOOKUP(A106,[2]Sheet1!$A:$B,2,)</f>
        <v>152.26400000000001</v>
      </c>
      <c r="D106" s="115">
        <f t="shared" si="15"/>
        <v>7.6132000000000009</v>
      </c>
      <c r="E106" s="116">
        <f t="shared" si="16"/>
        <v>144.6508</v>
      </c>
      <c r="F106" s="117">
        <f t="shared" si="12"/>
        <v>144.6508</v>
      </c>
      <c r="G106" s="112"/>
      <c r="H106" s="118">
        <f t="shared" si="13"/>
        <v>3.456600309158335E-4</v>
      </c>
      <c r="I106" s="118">
        <f t="shared" si="14"/>
        <v>0.34566003091583353</v>
      </c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</row>
    <row r="107" spans="1:21" ht="13" x14ac:dyDescent="0.3">
      <c r="A107" s="108">
        <v>388</v>
      </c>
      <c r="B107" s="108" t="s">
        <v>169</v>
      </c>
      <c r="C107" s="115">
        <f>VLOOKUP(A107,[2]Sheet1!$A:$B,2,)</f>
        <v>158.97443999999999</v>
      </c>
      <c r="D107" s="115">
        <f t="shared" si="15"/>
        <v>7.9487220000000001</v>
      </c>
      <c r="E107" s="116">
        <f t="shared" si="16"/>
        <v>151.02571799999998</v>
      </c>
      <c r="F107" s="117">
        <f t="shared" si="12"/>
        <v>151.02571799999998</v>
      </c>
      <c r="G107" s="112"/>
      <c r="H107" s="118">
        <f t="shared" si="13"/>
        <v>3.3106944076902265E-4</v>
      </c>
      <c r="I107" s="118">
        <f t="shared" si="14"/>
        <v>0.33106944076902267</v>
      </c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</row>
    <row r="108" spans="1:21" ht="13" x14ac:dyDescent="0.3">
      <c r="A108" s="108">
        <v>230</v>
      </c>
      <c r="B108" s="108" t="s">
        <v>170</v>
      </c>
      <c r="C108" s="115">
        <f>VLOOKUP(A108,[2]Sheet1!$A:$B,2,)</f>
        <v>161.8578</v>
      </c>
      <c r="D108" s="115">
        <f t="shared" si="15"/>
        <v>8.0928900000000006</v>
      </c>
      <c r="E108" s="116">
        <f t="shared" si="16"/>
        <v>153.76490999999999</v>
      </c>
      <c r="F108" s="117">
        <f t="shared" si="12"/>
        <v>153.76490999999999</v>
      </c>
      <c r="G108" s="112"/>
      <c r="H108" s="118">
        <f t="shared" si="13"/>
        <v>3.2517171830686187E-4</v>
      </c>
      <c r="I108" s="118">
        <f t="shared" si="14"/>
        <v>0.32517171830686187</v>
      </c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</row>
    <row r="109" spans="1:21" ht="13" x14ac:dyDescent="0.3">
      <c r="A109" s="108">
        <v>392</v>
      </c>
      <c r="B109" s="108" t="s">
        <v>171</v>
      </c>
      <c r="C109" s="115">
        <f>VLOOKUP(A109,[2]Sheet1!$A:$B,2,)</f>
        <v>158.97</v>
      </c>
      <c r="D109" s="115">
        <f t="shared" si="15"/>
        <v>7.9485000000000001</v>
      </c>
      <c r="E109" s="116">
        <f t="shared" si="16"/>
        <v>151.0215</v>
      </c>
      <c r="F109" s="117">
        <f t="shared" si="12"/>
        <v>151.0215</v>
      </c>
      <c r="G109" s="112"/>
      <c r="H109" s="118">
        <f t="shared" si="13"/>
        <v>3.3107868747165106E-4</v>
      </c>
      <c r="I109" s="118">
        <f t="shared" si="14"/>
        <v>0.33107868747165103</v>
      </c>
      <c r="J109" s="112"/>
      <c r="K109" s="112"/>
      <c r="L109" s="112"/>
      <c r="M109" s="112"/>
      <c r="N109" s="112"/>
      <c r="O109" s="112"/>
      <c r="P109" s="112"/>
      <c r="Q109" s="112"/>
      <c r="R109" s="112"/>
      <c r="S109" s="112"/>
      <c r="T109" s="112"/>
      <c r="U109" s="112"/>
    </row>
    <row r="110" spans="1:21" ht="13" x14ac:dyDescent="0.3">
      <c r="A110" s="108">
        <v>262</v>
      </c>
      <c r="B110" s="108" t="s">
        <v>172</v>
      </c>
      <c r="C110" s="115">
        <f>VLOOKUP(A110,[2]Sheet1!$A:$B,2,)</f>
        <v>177.7</v>
      </c>
      <c r="D110" s="115">
        <f t="shared" si="15"/>
        <v>8.8849999999999998</v>
      </c>
      <c r="E110" s="116">
        <f t="shared" si="16"/>
        <v>168.815</v>
      </c>
      <c r="F110" s="117">
        <f t="shared" si="12"/>
        <v>168.815</v>
      </c>
      <c r="G110" s="112"/>
      <c r="H110" s="118">
        <f t="shared" si="13"/>
        <v>2.9618221129638911E-4</v>
      </c>
      <c r="I110" s="118">
        <f t="shared" si="14"/>
        <v>0.29618221129638911</v>
      </c>
      <c r="J110" s="112"/>
      <c r="K110" s="112"/>
      <c r="L110" s="112"/>
      <c r="M110" s="112"/>
      <c r="N110" s="112"/>
      <c r="O110" s="112"/>
      <c r="P110" s="112"/>
      <c r="Q110" s="112"/>
      <c r="R110" s="112"/>
      <c r="S110" s="112"/>
      <c r="T110" s="112"/>
      <c r="U110" s="112"/>
    </row>
    <row r="111" spans="1:21" ht="13" x14ac:dyDescent="0.3">
      <c r="A111" s="108">
        <v>430</v>
      </c>
      <c r="B111" s="108" t="s">
        <v>173</v>
      </c>
      <c r="C111" s="115">
        <f>VLOOKUP(A111,[2]Sheet1!$A:$B,2,)</f>
        <v>171.02321000000001</v>
      </c>
      <c r="D111" s="115">
        <f t="shared" si="15"/>
        <v>8.5511604999999999</v>
      </c>
      <c r="E111" s="116">
        <f t="shared" si="16"/>
        <v>162.4720495</v>
      </c>
      <c r="F111" s="117">
        <f t="shared" si="12"/>
        <v>162.4720495</v>
      </c>
      <c r="G111" s="112"/>
      <c r="H111" s="118">
        <f t="shared" si="13"/>
        <v>3.0774524082063763E-4</v>
      </c>
      <c r="I111" s="118">
        <f t="shared" si="14"/>
        <v>0.30774524082063764</v>
      </c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</row>
    <row r="112" spans="1:21" ht="13" x14ac:dyDescent="0.3">
      <c r="A112" s="108">
        <v>328</v>
      </c>
      <c r="B112" s="108" t="s">
        <v>174</v>
      </c>
      <c r="C112" s="115">
        <f>VLOOKUP(A112,[2]Sheet1!$A:$B,2,)</f>
        <v>209.52882</v>
      </c>
      <c r="D112" s="115">
        <f t="shared" si="15"/>
        <v>10.476441000000001</v>
      </c>
      <c r="E112" s="116">
        <f t="shared" si="16"/>
        <v>199.052379</v>
      </c>
      <c r="F112" s="117">
        <f t="shared" si="12"/>
        <v>199.052379</v>
      </c>
      <c r="G112" s="112"/>
      <c r="H112" s="118">
        <f t="shared" si="13"/>
        <v>2.5119016537853041E-4</v>
      </c>
      <c r="I112" s="118">
        <f t="shared" si="14"/>
        <v>0.25119016537853039</v>
      </c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</row>
    <row r="113" spans="1:21" ht="13" x14ac:dyDescent="0.3">
      <c r="A113" s="108">
        <v>586</v>
      </c>
      <c r="B113" s="108" t="s">
        <v>175</v>
      </c>
      <c r="C113" s="115">
        <f>VLOOKUP(A113,[2]Sheet1!$A:$B,2,)</f>
        <v>277.33999999999997</v>
      </c>
      <c r="D113" s="115">
        <f t="shared" si="15"/>
        <v>13.866999999999999</v>
      </c>
      <c r="E113" s="116">
        <f t="shared" si="16"/>
        <v>263.47299999999996</v>
      </c>
      <c r="F113" s="117">
        <f t="shared" si="12"/>
        <v>263.47299999999996</v>
      </c>
      <c r="G113" s="112"/>
      <c r="H113" s="118">
        <f t="shared" si="13"/>
        <v>1.8977276608988418E-4</v>
      </c>
      <c r="I113" s="118">
        <f t="shared" si="14"/>
        <v>0.18977276608988419</v>
      </c>
      <c r="J113" s="112"/>
      <c r="K113" s="112"/>
      <c r="L113" s="112"/>
      <c r="M113" s="112"/>
      <c r="N113" s="112"/>
      <c r="O113" s="112"/>
      <c r="P113" s="112"/>
      <c r="Q113" s="112"/>
      <c r="R113" s="112"/>
      <c r="S113" s="112"/>
      <c r="T113" s="112"/>
      <c r="U113" s="112"/>
    </row>
    <row r="114" spans="1:21" ht="13" x14ac:dyDescent="0.3">
      <c r="A114" s="108">
        <v>348</v>
      </c>
      <c r="B114" s="108" t="s">
        <v>176</v>
      </c>
      <c r="C114" s="115">
        <f>VLOOKUP(A114,[2]Sheet1!$A:$B,2,)</f>
        <v>328.12002999999999</v>
      </c>
      <c r="D114" s="115">
        <f t="shared" si="15"/>
        <v>16.406001499999999</v>
      </c>
      <c r="E114" s="116">
        <f t="shared" si="16"/>
        <v>311.71402849999998</v>
      </c>
      <c r="F114" s="117">
        <f t="shared" si="12"/>
        <v>311.71402849999998</v>
      </c>
      <c r="G114" s="112"/>
      <c r="H114" s="118">
        <f t="shared" si="13"/>
        <v>1.6040343208358369E-4</v>
      </c>
      <c r="I114" s="118">
        <f t="shared" si="14"/>
        <v>0.16040343208358368</v>
      </c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</row>
    <row r="115" spans="1:21" ht="13" x14ac:dyDescent="0.3">
      <c r="A115" s="108">
        <v>144</v>
      </c>
      <c r="B115" s="108" t="s">
        <v>177</v>
      </c>
      <c r="C115" s="115">
        <f>VLOOKUP(A115,[2]Sheet1!$A:$B,2,)</f>
        <v>331.3</v>
      </c>
      <c r="D115" s="115">
        <f t="shared" si="15"/>
        <v>16.565000000000001</v>
      </c>
      <c r="E115" s="116">
        <f t="shared" si="16"/>
        <v>314.73500000000001</v>
      </c>
      <c r="F115" s="117">
        <f t="shared" si="12"/>
        <v>314.73500000000001</v>
      </c>
      <c r="G115" s="112"/>
      <c r="H115" s="118">
        <f t="shared" si="13"/>
        <v>1.5886380605906582E-4</v>
      </c>
      <c r="I115" s="118">
        <f t="shared" si="14"/>
        <v>0.15886380605906583</v>
      </c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</row>
    <row r="116" spans="1:21" ht="13" x14ac:dyDescent="0.3">
      <c r="A116" s="108">
        <v>51</v>
      </c>
      <c r="B116" s="108" t="s">
        <v>178</v>
      </c>
      <c r="C116" s="115">
        <f>VLOOKUP(A116,[2]Sheet1!$A:$B,2,)</f>
        <v>361.57760000000002</v>
      </c>
      <c r="D116" s="115">
        <f t="shared" si="15"/>
        <v>18.078880000000002</v>
      </c>
      <c r="E116" s="116">
        <f t="shared" si="16"/>
        <v>343.49871999999999</v>
      </c>
      <c r="F116" s="117">
        <f t="shared" si="12"/>
        <v>343.49871999999999</v>
      </c>
      <c r="G116" s="112"/>
      <c r="H116" s="118">
        <f t="shared" si="13"/>
        <v>1.4556094997966815E-4</v>
      </c>
      <c r="I116" s="118">
        <f t="shared" si="14"/>
        <v>0.14556094997966815</v>
      </c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</row>
    <row r="117" spans="1:21" ht="13" x14ac:dyDescent="0.3">
      <c r="A117" s="108">
        <v>174</v>
      </c>
      <c r="B117" s="108" t="s">
        <v>179</v>
      </c>
      <c r="C117" s="115">
        <f>VLOOKUP(A117,[2]Sheet1!$A:$B,2,)</f>
        <v>442.73557</v>
      </c>
      <c r="D117" s="115">
        <f t="shared" si="15"/>
        <v>22.136778500000002</v>
      </c>
      <c r="E117" s="116">
        <f t="shared" si="16"/>
        <v>420.5987915</v>
      </c>
      <c r="F117" s="117">
        <f t="shared" si="12"/>
        <v>420.5987915</v>
      </c>
      <c r="G117" s="112"/>
      <c r="H117" s="118">
        <f t="shared" si="13"/>
        <v>1.1887813519787524E-4</v>
      </c>
      <c r="I117" s="118">
        <f t="shared" si="14"/>
        <v>0.11887813519787524</v>
      </c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</row>
    <row r="118" spans="1:21" ht="13" x14ac:dyDescent="0.3">
      <c r="A118" s="108">
        <v>938</v>
      </c>
      <c r="B118" s="108" t="s">
        <v>180</v>
      </c>
      <c r="C118" s="115">
        <f>VLOOKUP(A118,[2]Sheet1!$A:$B,2,)</f>
        <v>447.62580000000003</v>
      </c>
      <c r="D118" s="115">
        <f t="shared" si="15"/>
        <v>22.381290000000003</v>
      </c>
      <c r="E118" s="116">
        <f t="shared" si="16"/>
        <v>425.24451000000005</v>
      </c>
      <c r="F118" s="117">
        <f t="shared" si="12"/>
        <v>425.24451000000005</v>
      </c>
      <c r="G118" s="112"/>
      <c r="H118" s="118">
        <f t="shared" si="13"/>
        <v>1.1757941331211981E-4</v>
      </c>
      <c r="I118" s="118">
        <f t="shared" si="14"/>
        <v>0.11757941331211981</v>
      </c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</row>
    <row r="119" spans="1:21" ht="13" x14ac:dyDescent="0.3">
      <c r="A119" s="108">
        <v>188</v>
      </c>
      <c r="B119" s="108" t="s">
        <v>181</v>
      </c>
      <c r="C119" s="115">
        <f>VLOOKUP(A119,[2]Sheet1!$A:$B,2,)</f>
        <v>459.61313000000001</v>
      </c>
      <c r="D119" s="115">
        <f t="shared" si="15"/>
        <v>22.980656500000002</v>
      </c>
      <c r="E119" s="116">
        <f t="shared" si="16"/>
        <v>436.6324735</v>
      </c>
      <c r="F119" s="117">
        <f t="shared" si="12"/>
        <v>436.6324735</v>
      </c>
      <c r="G119" s="112"/>
      <c r="H119" s="118">
        <f t="shared" si="13"/>
        <v>1.1451278371305126E-4</v>
      </c>
      <c r="I119" s="118">
        <f t="shared" si="14"/>
        <v>0.11451278371305126</v>
      </c>
      <c r="J119" s="112"/>
      <c r="K119" s="112"/>
      <c r="L119" s="112"/>
      <c r="M119" s="112"/>
      <c r="N119" s="112"/>
      <c r="O119" s="112"/>
      <c r="P119" s="112"/>
      <c r="Q119" s="112"/>
      <c r="R119" s="112"/>
      <c r="S119" s="112"/>
      <c r="T119" s="112"/>
      <c r="U119" s="112"/>
    </row>
    <row r="120" spans="1:21" ht="13" x14ac:dyDescent="0.3">
      <c r="A120" s="108">
        <v>398</v>
      </c>
      <c r="B120" s="108" t="s">
        <v>182</v>
      </c>
      <c r="C120" s="115">
        <f>VLOOKUP(A120,[2]Sheet1!$A:$B,2,)</f>
        <v>452.08202999999997</v>
      </c>
      <c r="D120" s="115">
        <f t="shared" si="15"/>
        <v>22.604101499999999</v>
      </c>
      <c r="E120" s="116">
        <f t="shared" si="16"/>
        <v>429.47792849999996</v>
      </c>
      <c r="F120" s="117">
        <f t="shared" si="12"/>
        <v>429.47792849999996</v>
      </c>
      <c r="G120" s="112"/>
      <c r="H120" s="118">
        <f t="shared" si="13"/>
        <v>1.164204180983887E-4</v>
      </c>
      <c r="I120" s="118">
        <f t="shared" si="14"/>
        <v>0.1164204180983887</v>
      </c>
      <c r="J120" s="112"/>
      <c r="K120" s="112"/>
      <c r="L120" s="112"/>
      <c r="M120" s="112"/>
      <c r="N120" s="112"/>
      <c r="O120" s="112"/>
      <c r="P120" s="112"/>
      <c r="Q120" s="112"/>
      <c r="R120" s="112"/>
      <c r="S120" s="112"/>
      <c r="T120" s="112"/>
      <c r="U120" s="112"/>
    </row>
    <row r="121" spans="1:21" ht="13" x14ac:dyDescent="0.3">
      <c r="A121" s="108">
        <v>706</v>
      </c>
      <c r="B121" s="108" t="s">
        <v>183</v>
      </c>
      <c r="C121" s="115">
        <f>VLOOKUP(A121,[2]Sheet1!$A:$B,2,)</f>
        <v>572.4144</v>
      </c>
      <c r="D121" s="115">
        <f t="shared" si="15"/>
        <v>28.620720000000002</v>
      </c>
      <c r="E121" s="116">
        <f t="shared" si="16"/>
        <v>543.79367999999999</v>
      </c>
      <c r="F121" s="117">
        <f t="shared" si="12"/>
        <v>543.79367999999999</v>
      </c>
      <c r="G121" s="112"/>
      <c r="H121" s="118">
        <f t="shared" si="13"/>
        <v>9.1946636820052939E-5</v>
      </c>
      <c r="I121" s="118">
        <f t="shared" si="14"/>
        <v>9.194663682005294E-2</v>
      </c>
      <c r="J121" s="112"/>
      <c r="K121" s="112"/>
      <c r="L121" s="112"/>
      <c r="M121" s="112"/>
      <c r="N121" s="112"/>
      <c r="O121" s="112"/>
      <c r="P121" s="112"/>
      <c r="Q121" s="112"/>
      <c r="R121" s="112"/>
      <c r="S121" s="112"/>
      <c r="T121" s="112"/>
      <c r="U121" s="112"/>
    </row>
    <row r="122" spans="1:21" ht="13" x14ac:dyDescent="0.3">
      <c r="A122" s="108">
        <v>950</v>
      </c>
      <c r="B122" s="108" t="s">
        <v>184</v>
      </c>
      <c r="C122" s="115">
        <f>VLOOKUP(A122,[2]Sheet1!$A:$B,2,)</f>
        <v>588.26995999999997</v>
      </c>
      <c r="D122" s="115">
        <f t="shared" si="15"/>
        <v>29.413498000000001</v>
      </c>
      <c r="E122" s="116">
        <f t="shared" si="16"/>
        <v>558.85646199999996</v>
      </c>
      <c r="F122" s="117">
        <f t="shared" si="12"/>
        <v>558.85646199999996</v>
      </c>
      <c r="G122" s="112"/>
      <c r="H122" s="118">
        <f t="shared" si="13"/>
        <v>8.9468411658090528E-5</v>
      </c>
      <c r="I122" s="118">
        <f t="shared" si="14"/>
        <v>8.9468411658090524E-2</v>
      </c>
      <c r="J122" s="112"/>
      <c r="K122" s="112"/>
      <c r="L122" s="112"/>
      <c r="M122" s="112"/>
      <c r="N122" s="112"/>
      <c r="O122" s="112"/>
      <c r="P122" s="112"/>
      <c r="Q122" s="112"/>
      <c r="R122" s="112"/>
      <c r="S122" s="112"/>
      <c r="T122" s="112"/>
      <c r="U122" s="112"/>
    </row>
    <row r="123" spans="1:21" ht="13" x14ac:dyDescent="0.3">
      <c r="A123" s="108">
        <v>952</v>
      </c>
      <c r="B123" s="108" t="s">
        <v>185</v>
      </c>
      <c r="C123" s="115">
        <f>VLOOKUP(A123,[2]Sheet1!$A:$B,2,)</f>
        <v>589.5</v>
      </c>
      <c r="D123" s="115">
        <f t="shared" si="15"/>
        <v>29.475000000000001</v>
      </c>
      <c r="E123" s="116">
        <f t="shared" si="16"/>
        <v>560.02499999999998</v>
      </c>
      <c r="F123" s="117">
        <f t="shared" si="12"/>
        <v>560.02499999999998</v>
      </c>
      <c r="G123" s="112"/>
      <c r="H123" s="118">
        <f t="shared" si="13"/>
        <v>8.9281728494263694E-5</v>
      </c>
      <c r="I123" s="118">
        <f t="shared" si="14"/>
        <v>8.928172849426369E-2</v>
      </c>
      <c r="J123" s="112"/>
      <c r="K123" s="112"/>
      <c r="L123" s="112"/>
      <c r="M123" s="112"/>
      <c r="N123" s="112"/>
      <c r="O123" s="112"/>
      <c r="P123" s="112"/>
      <c r="Q123" s="112"/>
      <c r="R123" s="112"/>
      <c r="S123" s="112"/>
      <c r="T123" s="112"/>
      <c r="U123" s="112"/>
    </row>
    <row r="124" spans="1:21" ht="13" x14ac:dyDescent="0.3">
      <c r="A124" s="108">
        <v>928</v>
      </c>
      <c r="B124" s="108" t="s">
        <v>186</v>
      </c>
      <c r="C124" s="115">
        <f>VLOOKUP(A124,[2]Sheet1!$A:$B,2,)</f>
        <v>877.90233999999998</v>
      </c>
      <c r="D124" s="115">
        <f t="shared" si="15"/>
        <v>43.895116999999999</v>
      </c>
      <c r="E124" s="116">
        <f t="shared" si="16"/>
        <v>834.00722299999995</v>
      </c>
      <c r="F124" s="117">
        <f t="shared" si="12"/>
        <v>834.00722299999995</v>
      </c>
      <c r="G124" s="112"/>
      <c r="H124" s="118">
        <f t="shared" si="13"/>
        <v>5.9951519148893724E-5</v>
      </c>
      <c r="I124" s="118">
        <f t="shared" si="14"/>
        <v>5.9951519148893725E-2</v>
      </c>
      <c r="J124" s="112"/>
      <c r="K124" s="112"/>
      <c r="L124" s="112"/>
      <c r="M124" s="112"/>
      <c r="N124" s="112"/>
      <c r="O124" s="112"/>
      <c r="P124" s="112"/>
      <c r="Q124" s="112"/>
      <c r="R124" s="112"/>
      <c r="S124" s="112"/>
      <c r="T124" s="112"/>
      <c r="U124" s="112"/>
    </row>
    <row r="125" spans="1:21" ht="13" x14ac:dyDescent="0.3">
      <c r="A125" s="108">
        <v>973</v>
      </c>
      <c r="B125" s="108" t="s">
        <v>187</v>
      </c>
      <c r="C125" s="115">
        <f>VLOOKUP(A125,[2]Sheet1!$A:$B,2,)</f>
        <v>918.37554999999998</v>
      </c>
      <c r="D125" s="115">
        <f t="shared" si="15"/>
        <v>45.918777500000004</v>
      </c>
      <c r="E125" s="116">
        <f t="shared" si="16"/>
        <v>872.45677249999994</v>
      </c>
      <c r="F125" s="117">
        <f t="shared" si="12"/>
        <v>872.45677249999994</v>
      </c>
      <c r="G125" s="112"/>
      <c r="H125" s="118">
        <f t="shared" si="13"/>
        <v>5.7309429619907103E-5</v>
      </c>
      <c r="I125" s="118">
        <f t="shared" si="14"/>
        <v>5.7309429619907107E-2</v>
      </c>
      <c r="J125" s="112"/>
      <c r="K125" s="112"/>
      <c r="L125" s="112"/>
      <c r="M125" s="112"/>
      <c r="N125" s="112"/>
      <c r="O125" s="112"/>
      <c r="P125" s="112"/>
      <c r="Q125" s="112"/>
      <c r="R125" s="112"/>
      <c r="S125" s="112"/>
      <c r="T125" s="112"/>
      <c r="U125" s="112"/>
    </row>
    <row r="126" spans="1:21" ht="13" x14ac:dyDescent="0.3">
      <c r="A126" s="108">
        <v>152</v>
      </c>
      <c r="B126" s="108" t="s">
        <v>188</v>
      </c>
      <c r="C126" s="115">
        <f>VLOOKUP(A126,[2]Sheet1!$A:$B,2,)</f>
        <v>990.98</v>
      </c>
      <c r="D126" s="115">
        <f t="shared" si="15"/>
        <v>49.549000000000007</v>
      </c>
      <c r="E126" s="116">
        <f t="shared" si="16"/>
        <v>941.43100000000004</v>
      </c>
      <c r="F126" s="117">
        <f t="shared" si="12"/>
        <v>941.43100000000004</v>
      </c>
      <c r="G126" s="112"/>
      <c r="H126" s="118">
        <f t="shared" si="13"/>
        <v>5.3110636892135478E-5</v>
      </c>
      <c r="I126" s="118">
        <f t="shared" si="14"/>
        <v>5.3110636892135479E-2</v>
      </c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</row>
    <row r="127" spans="1:21" ht="13" x14ac:dyDescent="0.3">
      <c r="A127" s="108">
        <v>368</v>
      </c>
      <c r="B127" s="108" t="s">
        <v>189</v>
      </c>
      <c r="C127" s="115">
        <f>VLOOKUP(A127,[2]Sheet1!$A:$B,2,)</f>
        <v>1510</v>
      </c>
      <c r="D127" s="115">
        <f>C127*0.05</f>
        <v>75.5</v>
      </c>
      <c r="E127" s="116">
        <f t="shared" si="16"/>
        <v>1434.5</v>
      </c>
      <c r="F127" s="117">
        <f t="shared" si="12"/>
        <v>1434.5</v>
      </c>
      <c r="G127" s="112"/>
      <c r="H127" s="118">
        <f t="shared" si="13"/>
        <v>3.4855350296270483E-5</v>
      </c>
      <c r="I127" s="118">
        <f t="shared" si="14"/>
        <v>3.4855350296270481E-2</v>
      </c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</row>
    <row r="128" spans="1:21" ht="13" x14ac:dyDescent="0.3">
      <c r="A128" s="108">
        <v>646</v>
      </c>
      <c r="B128" s="108" t="s">
        <v>190</v>
      </c>
      <c r="C128" s="115">
        <f>VLOOKUP(A128,[2]Sheet1!$A:$B,2,)</f>
        <v>1480</v>
      </c>
      <c r="D128" s="115">
        <f t="shared" si="15"/>
        <v>74</v>
      </c>
      <c r="E128" s="116">
        <f t="shared" si="16"/>
        <v>1406</v>
      </c>
      <c r="F128" s="117">
        <f t="shared" si="12"/>
        <v>1406</v>
      </c>
      <c r="G128" s="112"/>
      <c r="H128" s="118">
        <f t="shared" si="13"/>
        <v>3.5561877667140821E-5</v>
      </c>
      <c r="I128" s="118">
        <f t="shared" si="14"/>
        <v>3.556187766714082E-2</v>
      </c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</row>
    <row r="129" spans="1:21" ht="13" x14ac:dyDescent="0.3">
      <c r="A129" s="108">
        <v>410</v>
      </c>
      <c r="B129" s="108" t="s">
        <v>191</v>
      </c>
      <c r="C129" s="115">
        <f>VLOOKUP(A129,[2]Sheet1!$A:$B,2,)</f>
        <v>1336.3245999999999</v>
      </c>
      <c r="D129" s="115">
        <f t="shared" si="15"/>
        <v>66.816230000000004</v>
      </c>
      <c r="E129" s="116">
        <f t="shared" si="16"/>
        <v>1269.50837</v>
      </c>
      <c r="F129" s="117">
        <f t="shared" si="12"/>
        <v>1269.50837</v>
      </c>
      <c r="G129" s="112"/>
      <c r="H129" s="118">
        <f t="shared" si="13"/>
        <v>3.9385325202700235E-5</v>
      </c>
      <c r="I129" s="118">
        <f t="shared" si="14"/>
        <v>3.9385325202700237E-2</v>
      </c>
      <c r="J129" s="112"/>
      <c r="K129" s="112"/>
      <c r="L129" s="112"/>
      <c r="M129" s="112"/>
      <c r="N129" s="112"/>
      <c r="O129" s="112"/>
      <c r="P129" s="112"/>
      <c r="Q129" s="112"/>
      <c r="R129" s="112"/>
      <c r="S129" s="112"/>
      <c r="T129" s="112"/>
      <c r="U129" s="112"/>
    </row>
    <row r="130" spans="1:21" ht="13" x14ac:dyDescent="0.3">
      <c r="A130" s="108">
        <v>32</v>
      </c>
      <c r="B130" s="108" t="s">
        <v>192</v>
      </c>
      <c r="C130" s="115">
        <f>VLOOKUP(A130,[2]Sheet1!$A:$B,2,)</f>
        <v>1517.1210000000001</v>
      </c>
      <c r="D130" s="115">
        <f t="shared" si="15"/>
        <v>75.85605000000001</v>
      </c>
      <c r="E130" s="116">
        <f t="shared" si="16"/>
        <v>1441.26495</v>
      </c>
      <c r="F130" s="117">
        <f t="shared" si="12"/>
        <v>1441.26495</v>
      </c>
      <c r="G130" s="112"/>
      <c r="H130" s="118">
        <f t="shared" si="13"/>
        <v>3.4691747690110668E-5</v>
      </c>
      <c r="I130" s="118">
        <f t="shared" si="14"/>
        <v>3.4691747690110672E-2</v>
      </c>
      <c r="J130" s="112"/>
      <c r="K130" s="112"/>
      <c r="L130" s="112"/>
      <c r="M130" s="112"/>
      <c r="N130" s="112"/>
      <c r="O130" s="112"/>
      <c r="P130" s="112"/>
      <c r="Q130" s="112"/>
      <c r="R130" s="112"/>
      <c r="S130" s="112"/>
      <c r="T130" s="112"/>
      <c r="U130" s="112"/>
    </row>
    <row r="131" spans="1:21" ht="13" x14ac:dyDescent="0.3">
      <c r="A131" s="108">
        <v>886</v>
      </c>
      <c r="B131" s="108" t="s">
        <v>193</v>
      </c>
      <c r="C131" s="115">
        <f>VLOOKUP(A131,[2]Sheet1!$A:$B,2,)</f>
        <v>1574.7001</v>
      </c>
      <c r="D131" s="115">
        <f t="shared" si="15"/>
        <v>78.735005000000001</v>
      </c>
      <c r="E131" s="116">
        <f t="shared" si="16"/>
        <v>1495.965095</v>
      </c>
      <c r="F131" s="117">
        <f t="shared" ref="F131:F150" si="17">E131</f>
        <v>1495.965095</v>
      </c>
      <c r="G131" s="112"/>
      <c r="H131" s="118">
        <f t="shared" ref="H131:H150" si="18">(1/E131)-(1/C131)</f>
        <v>3.3423239731405715E-5</v>
      </c>
      <c r="I131" s="118">
        <f t="shared" ref="I131:I150" si="19">H131*1000</f>
        <v>3.3423239731405714E-2</v>
      </c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</row>
    <row r="132" spans="1:21" ht="13" x14ac:dyDescent="0.3">
      <c r="A132" s="108">
        <v>454</v>
      </c>
      <c r="B132" s="108" t="s">
        <v>194</v>
      </c>
      <c r="C132" s="115">
        <f>VLOOKUP(A132,[2]Sheet1!$A:$B,2,)</f>
        <v>1736.2704000000001</v>
      </c>
      <c r="D132" s="115">
        <f t="shared" si="15"/>
        <v>86.813520000000011</v>
      </c>
      <c r="E132" s="116">
        <f t="shared" si="16"/>
        <v>1649.4568800000002</v>
      </c>
      <c r="F132" s="117">
        <f t="shared" si="17"/>
        <v>1649.4568800000002</v>
      </c>
      <c r="G132" s="112"/>
      <c r="H132" s="118">
        <f t="shared" si="18"/>
        <v>3.0313008243052744E-5</v>
      </c>
      <c r="I132" s="118">
        <f t="shared" si="19"/>
        <v>3.0313008243052744E-2</v>
      </c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</row>
    <row r="133" spans="1:21" ht="13" x14ac:dyDescent="0.3">
      <c r="A133" s="108">
        <v>976</v>
      </c>
      <c r="B133" s="108" t="s">
        <v>195</v>
      </c>
      <c r="C133" s="115">
        <f>VLOOKUP(A133,[2]Sheet1!$A:$B,2,)</f>
        <v>2314.7168000000001</v>
      </c>
      <c r="D133" s="115">
        <f t="shared" si="15"/>
        <v>115.73584000000001</v>
      </c>
      <c r="E133" s="116">
        <f t="shared" si="16"/>
        <v>2198.9809600000003</v>
      </c>
      <c r="F133" s="117">
        <f t="shared" si="17"/>
        <v>2198.9809600000003</v>
      </c>
      <c r="G133" s="112"/>
      <c r="H133" s="118">
        <f t="shared" si="18"/>
        <v>2.273780487849241E-5</v>
      </c>
      <c r="I133" s="118">
        <f t="shared" si="19"/>
        <v>2.2737804878492411E-2</v>
      </c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</row>
    <row r="134" spans="1:21" ht="13" x14ac:dyDescent="0.3">
      <c r="A134" s="108">
        <v>834</v>
      </c>
      <c r="B134" s="108" t="s">
        <v>196</v>
      </c>
      <c r="C134" s="115">
        <f>VLOOKUP(A134,[2]Sheet1!$A:$B,2,)</f>
        <v>2660</v>
      </c>
      <c r="D134" s="115">
        <f t="shared" si="15"/>
        <v>133</v>
      </c>
      <c r="E134" s="116">
        <f t="shared" si="16"/>
        <v>2527</v>
      </c>
      <c r="F134" s="117">
        <f t="shared" si="17"/>
        <v>2527</v>
      </c>
      <c r="G134" s="112"/>
      <c r="H134" s="118">
        <f t="shared" si="18"/>
        <v>1.9786307874950513E-5</v>
      </c>
      <c r="I134" s="118">
        <f t="shared" si="19"/>
        <v>1.9786307874950511E-2</v>
      </c>
      <c r="J134" s="112"/>
      <c r="K134" s="112"/>
      <c r="L134" s="112"/>
      <c r="M134" s="112"/>
      <c r="N134" s="112"/>
      <c r="O134" s="112"/>
      <c r="P134" s="112"/>
      <c r="Q134" s="112"/>
      <c r="R134" s="112"/>
      <c r="S134" s="112"/>
      <c r="T134" s="112"/>
      <c r="U134" s="112"/>
    </row>
    <row r="135" spans="1:21" ht="13" x14ac:dyDescent="0.3">
      <c r="A135" s="108">
        <v>108</v>
      </c>
      <c r="B135" s="108" t="s">
        <v>197</v>
      </c>
      <c r="C135" s="115">
        <f>VLOOKUP(A135,[2]Sheet1!$A:$B,2,)</f>
        <v>2999.4924000000001</v>
      </c>
      <c r="D135" s="115">
        <f t="shared" ref="D135:D149" si="20">C135*0.05</f>
        <v>149.97462000000002</v>
      </c>
      <c r="E135" s="116">
        <f t="shared" si="16"/>
        <v>2849.5177800000001</v>
      </c>
      <c r="F135" s="117">
        <f t="shared" si="17"/>
        <v>2849.5177800000001</v>
      </c>
      <c r="G135" s="112"/>
      <c r="H135" s="118">
        <f t="shared" si="18"/>
        <v>1.7546828572517249E-5</v>
      </c>
      <c r="I135" s="118">
        <f t="shared" si="19"/>
        <v>1.7546828572517249E-2</v>
      </c>
      <c r="J135" s="112"/>
      <c r="K135" s="112"/>
      <c r="L135" s="112"/>
      <c r="M135" s="112"/>
      <c r="N135" s="112"/>
      <c r="O135" s="112"/>
      <c r="P135" s="112"/>
      <c r="Q135" s="112"/>
      <c r="R135" s="112"/>
      <c r="S135" s="112"/>
      <c r="T135" s="112"/>
      <c r="U135" s="112"/>
    </row>
    <row r="136" spans="1:21" ht="13" x14ac:dyDescent="0.3">
      <c r="A136" s="108">
        <v>170</v>
      </c>
      <c r="B136" s="108" t="s">
        <v>198</v>
      </c>
      <c r="C136" s="115">
        <f>VLOOKUP(A136,[2]Sheet1!$A:$B,2,)</f>
        <v>3181.74</v>
      </c>
      <c r="D136" s="115">
        <f t="shared" si="20"/>
        <v>159.08699999999999</v>
      </c>
      <c r="E136" s="116">
        <f t="shared" si="16"/>
        <v>3022.6529999999998</v>
      </c>
      <c r="F136" s="117">
        <f t="shared" si="17"/>
        <v>3022.6529999999998</v>
      </c>
      <c r="G136" s="112"/>
      <c r="H136" s="118">
        <f t="shared" si="18"/>
        <v>1.6541759838128956E-5</v>
      </c>
      <c r="I136" s="118">
        <f t="shared" si="19"/>
        <v>1.6541759838128958E-2</v>
      </c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</row>
    <row r="137" spans="1:21" ht="13" x14ac:dyDescent="0.3">
      <c r="A137" s="108">
        <v>496</v>
      </c>
      <c r="B137" s="108" t="s">
        <v>199</v>
      </c>
      <c r="C137" s="115">
        <f>VLOOKUP(A137,[2]Sheet1!$A:$B,2,)</f>
        <v>3600.6747999999998</v>
      </c>
      <c r="D137" s="115">
        <f t="shared" si="20"/>
        <v>180.03373999999999</v>
      </c>
      <c r="E137" s="116">
        <f t="shared" si="16"/>
        <v>3420.6410599999999</v>
      </c>
      <c r="F137" s="117">
        <f t="shared" si="17"/>
        <v>3420.6410599999999</v>
      </c>
      <c r="G137" s="112"/>
      <c r="H137" s="118">
        <f t="shared" si="18"/>
        <v>1.4617143138660673E-5</v>
      </c>
      <c r="I137" s="118">
        <f t="shared" si="19"/>
        <v>1.4617143138660672E-2</v>
      </c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</row>
    <row r="138" spans="1:21" ht="13" x14ac:dyDescent="0.3">
      <c r="A138" s="108">
        <v>104</v>
      </c>
      <c r="B138" s="108" t="s">
        <v>200</v>
      </c>
      <c r="C138" s="115">
        <f>VLOOKUP(A138,[2]Sheet1!$A:$B,2,)</f>
        <v>3660</v>
      </c>
      <c r="D138" s="115">
        <f t="shared" si="20"/>
        <v>183</v>
      </c>
      <c r="E138" s="116">
        <f t="shared" si="16"/>
        <v>3477</v>
      </c>
      <c r="F138" s="117">
        <f t="shared" si="17"/>
        <v>3477</v>
      </c>
      <c r="G138" s="112"/>
      <c r="H138" s="118">
        <f t="shared" si="18"/>
        <v>1.4380212827149819E-5</v>
      </c>
      <c r="I138" s="118">
        <f t="shared" si="19"/>
        <v>1.4380212827149819E-2</v>
      </c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</row>
    <row r="139" spans="1:21" ht="13" x14ac:dyDescent="0.3">
      <c r="A139" s="108">
        <v>800</v>
      </c>
      <c r="B139" s="108" t="s">
        <v>201</v>
      </c>
      <c r="C139" s="115">
        <f>VLOOKUP(A139,[2]Sheet1!$A:$B,2,)</f>
        <v>3960.5369999999998</v>
      </c>
      <c r="D139" s="115">
        <f t="shared" si="20"/>
        <v>198.02685</v>
      </c>
      <c r="E139" s="116">
        <f t="shared" si="16"/>
        <v>3762.5101499999996</v>
      </c>
      <c r="F139" s="117">
        <f t="shared" si="17"/>
        <v>3762.5101499999996</v>
      </c>
      <c r="G139" s="112"/>
      <c r="H139" s="118">
        <f t="shared" si="18"/>
        <v>1.3289000695453285E-5</v>
      </c>
      <c r="I139" s="118">
        <f t="shared" si="19"/>
        <v>1.3289000695453286E-2</v>
      </c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</row>
    <row r="140" spans="1:21" ht="13" x14ac:dyDescent="0.3">
      <c r="A140" s="108">
        <v>116</v>
      </c>
      <c r="B140" s="108" t="s">
        <v>202</v>
      </c>
      <c r="C140" s="115">
        <f>VLOOKUP(A140,[2]Sheet1!$A:$B,2,)</f>
        <v>4075.2910000000002</v>
      </c>
      <c r="D140" s="115">
        <f t="shared" si="20"/>
        <v>203.76455000000001</v>
      </c>
      <c r="E140" s="116">
        <f t="shared" si="16"/>
        <v>3871.5264500000003</v>
      </c>
      <c r="F140" s="117">
        <f t="shared" si="17"/>
        <v>3871.5264500000003</v>
      </c>
      <c r="G140" s="112"/>
      <c r="H140" s="118">
        <f t="shared" si="18"/>
        <v>1.2914802635534091E-5</v>
      </c>
      <c r="I140" s="118">
        <f t="shared" si="19"/>
        <v>1.2914802635534092E-2</v>
      </c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</row>
    <row r="141" spans="1:21" ht="13" x14ac:dyDescent="0.3">
      <c r="A141" s="108">
        <v>969</v>
      </c>
      <c r="B141" s="108" t="s">
        <v>203</v>
      </c>
      <c r="C141" s="115">
        <f>VLOOKUP(A141,[2]Sheet1!$A:$B,2,)</f>
        <v>4536.3896000000004</v>
      </c>
      <c r="D141" s="115">
        <f t="shared" si="20"/>
        <v>226.81948000000003</v>
      </c>
      <c r="E141" s="116">
        <f t="shared" si="16"/>
        <v>4309.5701200000003</v>
      </c>
      <c r="F141" s="117">
        <f t="shared" si="17"/>
        <v>4309.5701200000003</v>
      </c>
      <c r="G141" s="112"/>
      <c r="H141" s="118">
        <f t="shared" si="18"/>
        <v>1.1602085267845724E-5</v>
      </c>
      <c r="I141" s="118">
        <f t="shared" si="19"/>
        <v>1.1602085267845723E-2</v>
      </c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</row>
    <row r="142" spans="1:21" ht="13" x14ac:dyDescent="0.3">
      <c r="A142" s="108">
        <v>728</v>
      </c>
      <c r="B142" s="108" t="s">
        <v>204</v>
      </c>
      <c r="C142" s="115">
        <f>VLOOKUP(A142,[2]Sheet1!$A:$B,2,)</f>
        <v>5807.3525</v>
      </c>
      <c r="D142" s="115">
        <f t="shared" si="20"/>
        <v>290.36762500000003</v>
      </c>
      <c r="E142" s="116">
        <f t="shared" ref="E142:E150" si="21">C142-D142</f>
        <v>5516.9848750000001</v>
      </c>
      <c r="F142" s="117">
        <f t="shared" si="17"/>
        <v>5516.9848750000001</v>
      </c>
      <c r="G142" s="112"/>
      <c r="H142" s="118">
        <f t="shared" si="18"/>
        <v>9.0629213479581888E-6</v>
      </c>
      <c r="I142" s="118">
        <f t="shared" si="19"/>
        <v>9.0629213479581881E-3</v>
      </c>
      <c r="J142" s="112"/>
      <c r="K142" s="112"/>
      <c r="L142" s="112"/>
      <c r="M142" s="112"/>
      <c r="N142" s="112"/>
      <c r="O142" s="112"/>
      <c r="P142" s="112"/>
      <c r="Q142" s="112"/>
      <c r="R142" s="112"/>
      <c r="S142" s="112"/>
      <c r="T142" s="112"/>
      <c r="U142" s="112"/>
    </row>
    <row r="143" spans="1:21" ht="13" x14ac:dyDescent="0.3">
      <c r="A143" s="108">
        <v>600</v>
      </c>
      <c r="B143" s="108" t="s">
        <v>205</v>
      </c>
      <c r="C143" s="115">
        <f>VLOOKUP(A143,[2]Sheet1!$A:$B,2,)</f>
        <v>5710</v>
      </c>
      <c r="D143" s="115">
        <f t="shared" si="20"/>
        <v>285.5</v>
      </c>
      <c r="E143" s="116">
        <f t="shared" si="21"/>
        <v>5424.5</v>
      </c>
      <c r="F143" s="117">
        <f t="shared" si="17"/>
        <v>5424.5</v>
      </c>
      <c r="G143" s="112"/>
      <c r="H143" s="118">
        <f t="shared" si="18"/>
        <v>9.217439395335956E-6</v>
      </c>
      <c r="I143" s="118">
        <f t="shared" si="19"/>
        <v>9.2174393953359558E-3</v>
      </c>
      <c r="J143" s="112"/>
      <c r="K143" s="112"/>
      <c r="L143" s="112"/>
      <c r="M143" s="112"/>
      <c r="N143" s="112"/>
      <c r="O143" s="112"/>
      <c r="P143" s="112"/>
      <c r="Q143" s="112"/>
      <c r="R143" s="112"/>
      <c r="S143" s="112"/>
      <c r="T143" s="112"/>
      <c r="U143" s="112"/>
    </row>
    <row r="144" spans="1:21" ht="13" x14ac:dyDescent="0.3">
      <c r="A144" s="108">
        <v>324</v>
      </c>
      <c r="B144" s="108" t="s">
        <v>206</v>
      </c>
      <c r="C144" s="115">
        <f>VLOOKUP(A144,[2]Sheet1!$A:$B,2,)</f>
        <v>8818.6990000000005</v>
      </c>
      <c r="D144" s="115">
        <f t="shared" si="20"/>
        <v>440.93495000000007</v>
      </c>
      <c r="E144" s="116">
        <f t="shared" si="21"/>
        <v>8377.7640499999998</v>
      </c>
      <c r="F144" s="117">
        <f t="shared" si="17"/>
        <v>8377.7640499999998</v>
      </c>
      <c r="G144" s="112"/>
      <c r="H144" s="118">
        <f t="shared" si="18"/>
        <v>5.9681795406973806E-6</v>
      </c>
      <c r="I144" s="118">
        <f t="shared" si="19"/>
        <v>5.9681795406973806E-3</v>
      </c>
      <c r="J144" s="112"/>
      <c r="K144" s="112"/>
      <c r="L144" s="112"/>
      <c r="M144" s="112"/>
      <c r="N144" s="112"/>
      <c r="O144" s="112"/>
      <c r="P144" s="112"/>
      <c r="Q144" s="112"/>
      <c r="R144" s="112"/>
      <c r="S144" s="112"/>
      <c r="T144" s="112"/>
      <c r="U144" s="112"/>
    </row>
    <row r="145" spans="1:21" ht="13" x14ac:dyDescent="0.3">
      <c r="A145" s="108">
        <v>860</v>
      </c>
      <c r="B145" s="108" t="s">
        <v>207</v>
      </c>
      <c r="C145" s="115">
        <f>VLOOKUP(A145,[2]Sheet1!$A:$B,2,)</f>
        <v>11963.16</v>
      </c>
      <c r="D145" s="115">
        <f t="shared" si="20"/>
        <v>598.15800000000002</v>
      </c>
      <c r="E145" s="116">
        <f t="shared" si="21"/>
        <v>11365.002</v>
      </c>
      <c r="F145" s="117">
        <f t="shared" si="17"/>
        <v>11365.002</v>
      </c>
      <c r="G145" s="112"/>
      <c r="H145" s="118">
        <f t="shared" si="18"/>
        <v>4.3994712891383538E-6</v>
      </c>
      <c r="I145" s="118">
        <f t="shared" si="19"/>
        <v>4.3994712891383542E-3</v>
      </c>
      <c r="J145" s="112"/>
      <c r="K145" s="112"/>
      <c r="L145" s="112"/>
      <c r="M145" s="112"/>
      <c r="N145" s="112"/>
      <c r="O145" s="112"/>
      <c r="P145" s="112"/>
      <c r="Q145" s="112"/>
      <c r="R145" s="112"/>
      <c r="S145" s="112"/>
      <c r="T145" s="112"/>
      <c r="U145" s="112"/>
    </row>
    <row r="146" spans="1:21" ht="13" x14ac:dyDescent="0.3">
      <c r="A146" s="108">
        <v>360</v>
      </c>
      <c r="B146" s="108" t="s">
        <v>208</v>
      </c>
      <c r="C146" s="115">
        <f>VLOOKUP(A146,[2]Sheet1!$A:$B,2,)</f>
        <v>17950</v>
      </c>
      <c r="D146" s="115">
        <f t="shared" si="20"/>
        <v>897.5</v>
      </c>
      <c r="E146" s="116">
        <f t="shared" si="21"/>
        <v>17052.5</v>
      </c>
      <c r="F146" s="117">
        <f t="shared" si="17"/>
        <v>17052.5</v>
      </c>
      <c r="G146" s="112"/>
      <c r="H146" s="118">
        <f t="shared" si="18"/>
        <v>2.9321213898255376E-6</v>
      </c>
      <c r="I146" s="118">
        <f t="shared" si="19"/>
        <v>2.9321213898255375E-3</v>
      </c>
      <c r="J146" s="112"/>
      <c r="K146" s="112"/>
      <c r="L146" s="112"/>
      <c r="M146" s="112"/>
      <c r="N146" s="112"/>
      <c r="O146" s="112"/>
      <c r="P146" s="112"/>
      <c r="Q146" s="112"/>
      <c r="R146" s="112"/>
      <c r="S146" s="112"/>
      <c r="T146" s="112"/>
      <c r="U146" s="112"/>
    </row>
    <row r="147" spans="1:21" ht="13" x14ac:dyDescent="0.3">
      <c r="A147" s="108">
        <v>418</v>
      </c>
      <c r="B147" s="108" t="s">
        <v>209</v>
      </c>
      <c r="C147" s="115">
        <f>VLOOKUP(A147,[2]Sheet1!$A:$B,2,)</f>
        <v>22550</v>
      </c>
      <c r="D147" s="115">
        <f t="shared" si="20"/>
        <v>1127.5</v>
      </c>
      <c r="E147" s="116">
        <f t="shared" si="21"/>
        <v>21422.5</v>
      </c>
      <c r="F147" s="117">
        <f t="shared" si="17"/>
        <v>21422.5</v>
      </c>
      <c r="G147" s="112"/>
      <c r="H147" s="118">
        <f t="shared" si="18"/>
        <v>2.33399463181235E-6</v>
      </c>
      <c r="I147" s="118">
        <f t="shared" si="19"/>
        <v>2.3339946318123501E-3</v>
      </c>
      <c r="J147" s="112"/>
      <c r="K147" s="112"/>
      <c r="L147" s="112"/>
      <c r="M147" s="112"/>
      <c r="N147" s="112"/>
      <c r="O147" s="112"/>
      <c r="P147" s="112"/>
      <c r="Q147" s="112"/>
      <c r="R147" s="112"/>
      <c r="S147" s="112"/>
      <c r="T147" s="112"/>
      <c r="U147" s="112"/>
    </row>
    <row r="148" spans="1:21" ht="13" x14ac:dyDescent="0.3">
      <c r="A148" s="108">
        <v>704</v>
      </c>
      <c r="B148" s="108" t="s">
        <v>210</v>
      </c>
      <c r="C148" s="115">
        <f>VLOOKUP(A148,[2]Sheet1!$A:$B,2,)</f>
        <v>25930.666000000001</v>
      </c>
      <c r="D148" s="115">
        <f t="shared" si="20"/>
        <v>1296.5333000000001</v>
      </c>
      <c r="E148" s="116">
        <f t="shared" si="21"/>
        <v>24634.132700000002</v>
      </c>
      <c r="F148" s="117">
        <f t="shared" si="17"/>
        <v>24634.132700000002</v>
      </c>
      <c r="G148" s="112"/>
      <c r="H148" s="118">
        <f t="shared" si="18"/>
        <v>2.0297040942707922E-6</v>
      </c>
      <c r="I148" s="118">
        <f t="shared" si="19"/>
        <v>2.0297040942707924E-3</v>
      </c>
      <c r="J148" s="112"/>
      <c r="K148" s="112"/>
      <c r="L148" s="112"/>
      <c r="M148" s="112"/>
      <c r="N148" s="112"/>
      <c r="O148" s="112"/>
      <c r="P148" s="112"/>
      <c r="Q148" s="112"/>
      <c r="R148" s="112"/>
      <c r="S148" s="112"/>
      <c r="T148" s="112"/>
      <c r="U148" s="112"/>
    </row>
    <row r="149" spans="1:21" ht="13" x14ac:dyDescent="0.3">
      <c r="A149" s="108">
        <v>422</v>
      </c>
      <c r="B149" s="108" t="s">
        <v>211</v>
      </c>
      <c r="C149" s="115">
        <f>VLOOKUP(A149,[2]Sheet1!$A:$B,2,)</f>
        <v>89500</v>
      </c>
      <c r="D149" s="115">
        <f t="shared" si="20"/>
        <v>4475</v>
      </c>
      <c r="E149" s="116">
        <f t="shared" si="21"/>
        <v>85025</v>
      </c>
      <c r="F149" s="117">
        <f t="shared" si="17"/>
        <v>85025</v>
      </c>
      <c r="G149" s="112"/>
      <c r="H149" s="118">
        <f t="shared" si="18"/>
        <v>5.8806233460746692E-7</v>
      </c>
      <c r="I149" s="118">
        <f t="shared" si="19"/>
        <v>5.8806233460746693E-4</v>
      </c>
      <c r="J149" s="112"/>
      <c r="K149" s="112"/>
      <c r="L149" s="112"/>
      <c r="M149" s="112"/>
      <c r="N149" s="112"/>
      <c r="O149" s="112"/>
      <c r="P149" s="112"/>
      <c r="Q149" s="112"/>
      <c r="R149" s="112"/>
      <c r="S149" s="112"/>
      <c r="T149" s="112"/>
      <c r="U149" s="112"/>
    </row>
    <row r="150" spans="1:21" ht="13" x14ac:dyDescent="0.3">
      <c r="A150" s="108">
        <v>157</v>
      </c>
      <c r="B150" s="108" t="s">
        <v>212</v>
      </c>
      <c r="C150" s="115">
        <f>VLOOKUP(A150,[2]Sheet1!$A:$B,2,)</f>
        <v>6.69625</v>
      </c>
      <c r="D150" s="115">
        <f>C150*0.03</f>
        <v>0.2008875</v>
      </c>
      <c r="E150" s="116">
        <f t="shared" si="21"/>
        <v>6.4953624999999997</v>
      </c>
      <c r="F150" s="117">
        <f t="shared" si="17"/>
        <v>6.4953624999999997</v>
      </c>
      <c r="G150" s="112"/>
      <c r="H150" s="118">
        <f t="shared" si="18"/>
        <v>4.6186798658273409E-3</v>
      </c>
      <c r="I150" s="118">
        <f t="shared" si="19"/>
        <v>4.6186798658273407</v>
      </c>
      <c r="J150" s="112"/>
      <c r="K150" s="112"/>
      <c r="L150" s="112"/>
      <c r="M150" s="112"/>
      <c r="N150" s="112"/>
      <c r="O150" s="112"/>
      <c r="P150" s="112"/>
      <c r="Q150" s="112"/>
      <c r="R150" s="112"/>
      <c r="S150" s="112"/>
      <c r="T150" s="112"/>
      <c r="U150" s="112"/>
    </row>
    <row r="151" spans="1:21" x14ac:dyDescent="0.25">
      <c r="A151" s="112"/>
      <c r="B151" s="112"/>
      <c r="C151" s="112"/>
      <c r="D151" s="112"/>
      <c r="E151" s="112"/>
      <c r="F151" s="112"/>
      <c r="G151" s="112"/>
      <c r="H151" s="118"/>
      <c r="I151" s="112"/>
      <c r="J151" s="112"/>
      <c r="K151" s="112"/>
      <c r="L151" s="112"/>
      <c r="M151" s="112"/>
      <c r="N151" s="112"/>
      <c r="O151" s="112"/>
      <c r="P151" s="112"/>
      <c r="Q151" s="112"/>
      <c r="R151" s="112"/>
      <c r="S151" s="112"/>
      <c r="T151" s="112"/>
      <c r="U151" s="112"/>
    </row>
    <row r="152" spans="1:21" x14ac:dyDescent="0.25">
      <c r="A152" s="112"/>
      <c r="B152" s="112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2"/>
      <c r="Q152" s="112"/>
      <c r="R152" s="112"/>
      <c r="S152" s="112"/>
      <c r="T152" s="112"/>
      <c r="U152" s="112"/>
    </row>
    <row r="153" spans="1:21" x14ac:dyDescent="0.25">
      <c r="A153" s="112"/>
      <c r="B153" s="112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2"/>
      <c r="Q153" s="112"/>
      <c r="R153" s="112"/>
      <c r="S153" s="112"/>
      <c r="T153" s="112"/>
      <c r="U153" s="112"/>
    </row>
    <row r="154" spans="1:21" x14ac:dyDescent="0.25">
      <c r="A154" s="112"/>
      <c r="B154" s="112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2"/>
      <c r="Q154" s="112"/>
      <c r="R154" s="112"/>
      <c r="S154" s="112"/>
      <c r="T154" s="112"/>
      <c r="U154" s="112"/>
    </row>
    <row r="155" spans="1:21" x14ac:dyDescent="0.25">
      <c r="A155" s="112"/>
      <c r="B155" s="112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2"/>
      <c r="Q155" s="112"/>
      <c r="R155" s="112"/>
      <c r="S155" s="112"/>
      <c r="T155" s="112"/>
      <c r="U155" s="112"/>
    </row>
    <row r="156" spans="1:21" x14ac:dyDescent="0.25">
      <c r="A156" s="112"/>
      <c r="B156" s="112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2"/>
      <c r="Q156" s="112"/>
      <c r="R156" s="112"/>
      <c r="S156" s="112"/>
      <c r="T156" s="112"/>
      <c r="U156" s="112"/>
    </row>
    <row r="157" spans="1:21" x14ac:dyDescent="0.25">
      <c r="A157" s="112"/>
      <c r="B157" s="112"/>
      <c r="C157" s="112"/>
      <c r="D157" s="112"/>
      <c r="E157" s="112"/>
      <c r="F157" s="112"/>
      <c r="G157" s="112"/>
      <c r="H157" s="112"/>
      <c r="I157" s="112"/>
      <c r="J157" s="112"/>
      <c r="K157" s="112"/>
      <c r="L157" s="112"/>
      <c r="M157" s="112"/>
      <c r="N157" s="112"/>
      <c r="O157" s="112"/>
      <c r="P157" s="112"/>
      <c r="Q157" s="112"/>
      <c r="R157" s="112"/>
      <c r="S157" s="112"/>
      <c r="T157" s="112"/>
      <c r="U157" s="112"/>
    </row>
    <row r="158" spans="1:21" x14ac:dyDescent="0.25">
      <c r="A158" s="112"/>
      <c r="B158" s="112"/>
      <c r="C158" s="112"/>
      <c r="D158" s="112"/>
      <c r="E158" s="112"/>
      <c r="F158" s="112"/>
      <c r="G158" s="112"/>
      <c r="H158" s="112"/>
      <c r="I158" s="112"/>
      <c r="J158" s="112"/>
      <c r="K158" s="112"/>
      <c r="L158" s="112"/>
      <c r="M158" s="112"/>
      <c r="N158" s="112"/>
      <c r="O158" s="112"/>
      <c r="P158" s="112"/>
      <c r="Q158" s="112"/>
      <c r="R158" s="112"/>
      <c r="S158" s="112"/>
      <c r="T158" s="112"/>
      <c r="U158" s="112"/>
    </row>
    <row r="159" spans="1:21" x14ac:dyDescent="0.25">
      <c r="A159" s="112"/>
      <c r="B159" s="112"/>
      <c r="C159" s="112"/>
      <c r="D159" s="112"/>
      <c r="E159" s="112"/>
      <c r="F159" s="112"/>
      <c r="G159" s="112"/>
      <c r="H159" s="112"/>
      <c r="I159" s="112"/>
      <c r="J159" s="112"/>
      <c r="K159" s="112"/>
      <c r="L159" s="112"/>
      <c r="M159" s="112"/>
      <c r="N159" s="112"/>
      <c r="O159" s="112"/>
      <c r="P159" s="112"/>
      <c r="Q159" s="112"/>
      <c r="R159" s="112"/>
      <c r="S159" s="112"/>
      <c r="T159" s="112"/>
      <c r="U159" s="112"/>
    </row>
    <row r="160" spans="1:21" x14ac:dyDescent="0.25">
      <c r="A160" s="112"/>
      <c r="B160" s="112"/>
      <c r="C160" s="112"/>
      <c r="D160" s="112"/>
      <c r="E160" s="112"/>
      <c r="F160" s="112"/>
      <c r="G160" s="112"/>
      <c r="H160" s="112"/>
      <c r="I160" s="112"/>
      <c r="J160" s="112"/>
      <c r="K160" s="112"/>
      <c r="L160" s="112"/>
      <c r="M160" s="112"/>
      <c r="N160" s="112"/>
      <c r="O160" s="112"/>
      <c r="P160" s="112"/>
      <c r="Q160" s="112"/>
      <c r="R160" s="112"/>
      <c r="S160" s="112"/>
      <c r="T160" s="112"/>
      <c r="U160" s="112"/>
    </row>
  </sheetData>
  <conditionalFormatting sqref="E2:E12">
    <cfRule type="expression" dxfId="1" priority="1">
      <formula>E2&lt;C2</formula>
    </cfRule>
  </conditionalFormatting>
  <conditionalFormatting sqref="E13:E150">
    <cfRule type="expression" dxfId="0" priority="2">
      <formula>E17&gt;C17</formula>
    </cfRule>
  </conditionalFormatting>
  <pageMargins left="0.7" right="0.7" top="0.75" bottom="0.75" header="0.3" footer="0.3"/>
  <headerFooter>
    <oddFooter>&amp;L_x000D_&amp;1#&amp;"Aptos"&amp;10&amp;K000000 Classified as Internal use only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Current Rate</vt:lpstr>
      <vt:lpstr>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Anugwom, Chinaza C</dc:creator>
  <cp:lastModifiedBy>Anugwom, Chinaza C</cp:lastModifiedBy>
  <dcterms:created xsi:type="dcterms:W3CDTF">2026-10-15T08:07:11Z</dcterms:created>
  <dcterms:modified xsi:type="dcterms:W3CDTF">2026-10-15T08:10:24Z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6b9d4ea-d348-4e93-a29a-8def053c0154_Enabled">
    <vt:lpwstr>true</vt:lpwstr>
  </property>
  <property fmtid="{D5CDD505-2E9C-101B-9397-08002B2CF9AE}" pid="3" name="MSIP_Label_d6b9d4ea-d348-4e93-a29a-8def053c0154_SetDate">
    <vt:lpwstr>2026-10-15T08:10:08Z</vt:lpwstr>
  </property>
  <property fmtid="{D5CDD505-2E9C-101B-9397-08002B2CF9AE}" pid="4" name="MSIP_Label_d6b9d4ea-d348-4e93-a29a-8def053c0154_Method">
    <vt:lpwstr>Standard</vt:lpwstr>
  </property>
  <property fmtid="{D5CDD505-2E9C-101B-9397-08002B2CF9AE}" pid="5" name="MSIP_Label_d6b9d4ea-d348-4e93-a29a-8def053c0154_Name">
    <vt:lpwstr>d6b9d4ea-d348-4e93-a29a-8def053c0154</vt:lpwstr>
  </property>
  <property fmtid="{D5CDD505-2E9C-101B-9397-08002B2CF9AE}" pid="6" name="MSIP_Label_d6b9d4ea-d348-4e93-a29a-8def053c0154_SiteId">
    <vt:lpwstr>7369e6ec-faa6-42fa-bc0e-4f332da5b1db</vt:lpwstr>
  </property>
  <property fmtid="{D5CDD505-2E9C-101B-9397-08002B2CF9AE}" pid="7" name="MSIP_Label_d6b9d4ea-d348-4e93-a29a-8def053c0154_ActionId">
    <vt:lpwstr>6d12fd7c-1dd6-4371-b0dc-b2527f81dd52</vt:lpwstr>
  </property>
  <property fmtid="{D5CDD505-2E9C-101B-9397-08002B2CF9AE}" pid="8" name="MSIP_Label_d6b9d4ea-d348-4e93-a29a-8def053c0154_ContentBits">
    <vt:lpwstr>2</vt:lpwstr>
  </property>
  <property fmtid="{D5CDD505-2E9C-101B-9397-08002B2CF9AE}" pid="9" name="MSIP_Label_d6b9d4ea-d348-4e93-a29a-8def053c0154_Tag">
    <vt:lpwstr>10, 3, 0, 1</vt:lpwstr>
  </property>
</Properties>
</file>