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13_ncr:1_{091A0FFF-E97A-4647-A9E3-639A76287E41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Current Rate" sheetId="10" r:id="rId1"/>
    <sheet name="Card" sheetId="11" r:id="rId2"/>
    <sheet name="POPULATE" sheetId="6" state="hidden" r:id="rId3"/>
  </sheets>
  <externalReferences>
    <externalReference r:id="rId4"/>
  </externalReferences>
  <definedNames>
    <definedName name="_xlnm.Print_Area" localSheetId="2">POPULATE!$A$6:$B$43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" i="11" l="1"/>
  <c r="C149" i="11"/>
  <c r="C148" i="11"/>
  <c r="C147" i="11"/>
  <c r="C146" i="11"/>
  <c r="D146" i="11" s="1"/>
  <c r="E146" i="11" s="1"/>
  <c r="C145" i="11"/>
  <c r="D145" i="11" s="1"/>
  <c r="E145" i="11" s="1"/>
  <c r="C144" i="11"/>
  <c r="C143" i="11"/>
  <c r="D143" i="11" s="1"/>
  <c r="E143" i="11" s="1"/>
  <c r="C142" i="11"/>
  <c r="C141" i="11"/>
  <c r="C140" i="11"/>
  <c r="C139" i="11"/>
  <c r="D139" i="11" s="1"/>
  <c r="E139" i="11" s="1"/>
  <c r="C138" i="11"/>
  <c r="D138" i="11" s="1"/>
  <c r="E138" i="11" s="1"/>
  <c r="C137" i="11"/>
  <c r="C136" i="11"/>
  <c r="C135" i="11"/>
  <c r="C134" i="11"/>
  <c r="C133" i="11"/>
  <c r="C132" i="11"/>
  <c r="D132" i="11" s="1"/>
  <c r="E132" i="11" s="1"/>
  <c r="C131" i="11"/>
  <c r="D131" i="11" s="1"/>
  <c r="E131" i="11" s="1"/>
  <c r="D130" i="11"/>
  <c r="C130" i="11"/>
  <c r="C129" i="11"/>
  <c r="C128" i="11"/>
  <c r="C127" i="11"/>
  <c r="D127" i="11" s="1"/>
  <c r="E127" i="11" s="1"/>
  <c r="F127" i="11" s="1"/>
  <c r="C126" i="11"/>
  <c r="F125" i="11"/>
  <c r="E125" i="11"/>
  <c r="H125" i="11" s="1"/>
  <c r="I125" i="11" s="1"/>
  <c r="C125" i="11"/>
  <c r="D125" i="11" s="1"/>
  <c r="C124" i="11"/>
  <c r="D124" i="11" s="1"/>
  <c r="E124" i="11" s="1"/>
  <c r="C123" i="11"/>
  <c r="C122" i="11"/>
  <c r="C121" i="11"/>
  <c r="C120" i="11"/>
  <c r="C119" i="11"/>
  <c r="C118" i="11"/>
  <c r="D118" i="11" s="1"/>
  <c r="E118" i="11" s="1"/>
  <c r="C117" i="11"/>
  <c r="D117" i="11" s="1"/>
  <c r="E117" i="11" s="1"/>
  <c r="C116" i="11"/>
  <c r="C115" i="11"/>
  <c r="C114" i="11"/>
  <c r="C113" i="11"/>
  <c r="D113" i="11" s="1"/>
  <c r="E113" i="11" s="1"/>
  <c r="F113" i="11" s="1"/>
  <c r="C112" i="11"/>
  <c r="C111" i="11"/>
  <c r="D111" i="11" s="1"/>
  <c r="E111" i="11" s="1"/>
  <c r="C110" i="11"/>
  <c r="D110" i="11" s="1"/>
  <c r="E110" i="11" s="1"/>
  <c r="D109" i="11"/>
  <c r="C109" i="11"/>
  <c r="C108" i="11"/>
  <c r="C107" i="11"/>
  <c r="C106" i="11"/>
  <c r="D106" i="11" s="1"/>
  <c r="E106" i="11" s="1"/>
  <c r="F106" i="11" s="1"/>
  <c r="C105" i="11"/>
  <c r="E104" i="11"/>
  <c r="H104" i="11" s="1"/>
  <c r="I104" i="11" s="1"/>
  <c r="C104" i="11"/>
  <c r="D104" i="11" s="1"/>
  <c r="C103" i="11"/>
  <c r="C102" i="11"/>
  <c r="C101" i="11"/>
  <c r="C100" i="11"/>
  <c r="C99" i="11"/>
  <c r="D99" i="11" s="1"/>
  <c r="E99" i="11" s="1"/>
  <c r="F99" i="11" s="1"/>
  <c r="C98" i="11"/>
  <c r="C97" i="11"/>
  <c r="D97" i="11" s="1"/>
  <c r="E97" i="11" s="1"/>
  <c r="C96" i="11"/>
  <c r="D96" i="11" s="1"/>
  <c r="E96" i="11" s="1"/>
  <c r="C95" i="11"/>
  <c r="C94" i="11"/>
  <c r="C93" i="11"/>
  <c r="I92" i="11"/>
  <c r="H92" i="11"/>
  <c r="C92" i="11"/>
  <c r="D92" i="11" s="1"/>
  <c r="E92" i="11" s="1"/>
  <c r="F92" i="11" s="1"/>
  <c r="C91" i="11"/>
  <c r="C90" i="11"/>
  <c r="D90" i="11" s="1"/>
  <c r="E90" i="11" s="1"/>
  <c r="C89" i="11"/>
  <c r="D89" i="11" s="1"/>
  <c r="E89" i="11" s="1"/>
  <c r="C88" i="11"/>
  <c r="C87" i="11"/>
  <c r="C86" i="11"/>
  <c r="C85" i="11"/>
  <c r="D85" i="11" s="1"/>
  <c r="E85" i="11" s="1"/>
  <c r="F85" i="11" s="1"/>
  <c r="C84" i="11"/>
  <c r="C83" i="11"/>
  <c r="D83" i="11" s="1"/>
  <c r="E83" i="11" s="1"/>
  <c r="C82" i="11"/>
  <c r="D82" i="11" s="1"/>
  <c r="E82" i="11" s="1"/>
  <c r="D81" i="11"/>
  <c r="C81" i="11"/>
  <c r="C80" i="11"/>
  <c r="C79" i="11"/>
  <c r="C78" i="11"/>
  <c r="D78" i="11" s="1"/>
  <c r="E78" i="11" s="1"/>
  <c r="F78" i="11" s="1"/>
  <c r="C77" i="11"/>
  <c r="F76" i="11"/>
  <c r="E76" i="11"/>
  <c r="H76" i="11" s="1"/>
  <c r="I76" i="11" s="1"/>
  <c r="C76" i="11"/>
  <c r="D76" i="11" s="1"/>
  <c r="C75" i="11"/>
  <c r="D75" i="11" s="1"/>
  <c r="E75" i="11" s="1"/>
  <c r="C74" i="11"/>
  <c r="D74" i="11" s="1"/>
  <c r="C73" i="11"/>
  <c r="C72" i="11"/>
  <c r="H71" i="11"/>
  <c r="I71" i="11" s="1"/>
  <c r="C71" i="11"/>
  <c r="D71" i="11" s="1"/>
  <c r="E71" i="11" s="1"/>
  <c r="F71" i="11" s="1"/>
  <c r="C70" i="11"/>
  <c r="C69" i="11"/>
  <c r="D69" i="11" s="1"/>
  <c r="E69" i="11" s="1"/>
  <c r="C68" i="11"/>
  <c r="D68" i="11" s="1"/>
  <c r="E68" i="11" s="1"/>
  <c r="C67" i="11"/>
  <c r="C66" i="11"/>
  <c r="C65" i="11"/>
  <c r="C64" i="11"/>
  <c r="C63" i="11"/>
  <c r="C62" i="11"/>
  <c r="D62" i="11" s="1"/>
  <c r="E62" i="11" s="1"/>
  <c r="C61" i="11"/>
  <c r="D61" i="11" s="1"/>
  <c r="E61" i="11" s="1"/>
  <c r="D60" i="11"/>
  <c r="C60" i="11"/>
  <c r="C59" i="11"/>
  <c r="C58" i="11"/>
  <c r="C57" i="11"/>
  <c r="D57" i="11" s="1"/>
  <c r="E57" i="11" s="1"/>
  <c r="F57" i="11" s="1"/>
  <c r="C56" i="11"/>
  <c r="C55" i="11"/>
  <c r="D55" i="11" s="1"/>
  <c r="E55" i="11" s="1"/>
  <c r="C54" i="11"/>
  <c r="D54" i="11" s="1"/>
  <c r="E54" i="11" s="1"/>
  <c r="C53" i="11"/>
  <c r="C52" i="11"/>
  <c r="C51" i="11"/>
  <c r="C50" i="11"/>
  <c r="D50" i="11" s="1"/>
  <c r="E50" i="11" s="1"/>
  <c r="F50" i="11" s="1"/>
  <c r="C49" i="11"/>
  <c r="E48" i="11"/>
  <c r="H48" i="11" s="1"/>
  <c r="I48" i="11" s="1"/>
  <c r="C48" i="11"/>
  <c r="D48" i="11" s="1"/>
  <c r="C47" i="11"/>
  <c r="D47" i="11" s="1"/>
  <c r="E47" i="11" s="1"/>
  <c r="C46" i="11"/>
  <c r="D46" i="11" s="1"/>
  <c r="C45" i="11"/>
  <c r="D45" i="11" s="1"/>
  <c r="E45" i="11" s="1"/>
  <c r="C44" i="11"/>
  <c r="C43" i="11"/>
  <c r="D43" i="11" s="1"/>
  <c r="E43" i="11" s="1"/>
  <c r="F43" i="11" s="1"/>
  <c r="C42" i="11"/>
  <c r="E41" i="11"/>
  <c r="H41" i="11" s="1"/>
  <c r="I41" i="11" s="1"/>
  <c r="C41" i="11"/>
  <c r="D41" i="11" s="1"/>
  <c r="C40" i="11"/>
  <c r="D40" i="11" s="1"/>
  <c r="E40" i="11" s="1"/>
  <c r="C39" i="11"/>
  <c r="D39" i="11" s="1"/>
  <c r="C38" i="11"/>
  <c r="D38" i="11" s="1"/>
  <c r="E38" i="11" s="1"/>
  <c r="C37" i="11"/>
  <c r="C36" i="11"/>
  <c r="D36" i="11" s="1"/>
  <c r="E36" i="11" s="1"/>
  <c r="F36" i="11" s="1"/>
  <c r="C35" i="11"/>
  <c r="E34" i="11"/>
  <c r="H34" i="11" s="1"/>
  <c r="I34" i="11" s="1"/>
  <c r="C34" i="11"/>
  <c r="D34" i="11" s="1"/>
  <c r="C33" i="11"/>
  <c r="D33" i="11" s="1"/>
  <c r="E33" i="11" s="1"/>
  <c r="C32" i="11"/>
  <c r="D32" i="11" s="1"/>
  <c r="C31" i="11"/>
  <c r="D31" i="11" s="1"/>
  <c r="E31" i="11" s="1"/>
  <c r="C30" i="11"/>
  <c r="C29" i="11"/>
  <c r="D29" i="11" s="1"/>
  <c r="E29" i="11" s="1"/>
  <c r="F29" i="11" s="1"/>
  <c r="C28" i="11"/>
  <c r="E27" i="11"/>
  <c r="H27" i="11" s="1"/>
  <c r="I27" i="11" s="1"/>
  <c r="C27" i="11"/>
  <c r="D27" i="11" s="1"/>
  <c r="C26" i="11"/>
  <c r="D26" i="11" s="1"/>
  <c r="E26" i="11" s="1"/>
  <c r="C25" i="11"/>
  <c r="D25" i="11" s="1"/>
  <c r="C24" i="11"/>
  <c r="D24" i="11" s="1"/>
  <c r="E24" i="11" s="1"/>
  <c r="C23" i="11"/>
  <c r="C22" i="11"/>
  <c r="D22" i="11" s="1"/>
  <c r="E22" i="11" s="1"/>
  <c r="F22" i="11" s="1"/>
  <c r="C21" i="11"/>
  <c r="E20" i="11"/>
  <c r="H20" i="11" s="1"/>
  <c r="I20" i="11" s="1"/>
  <c r="C20" i="11"/>
  <c r="D20" i="11" s="1"/>
  <c r="C19" i="11"/>
  <c r="D19" i="11" s="1"/>
  <c r="E19" i="11" s="1"/>
  <c r="C18" i="11"/>
  <c r="C17" i="11"/>
  <c r="D17" i="11" s="1"/>
  <c r="E17" i="11" s="1"/>
  <c r="C16" i="11"/>
  <c r="C15" i="11"/>
  <c r="D15" i="11" s="1"/>
  <c r="E15" i="11" s="1"/>
  <c r="F15" i="11" s="1"/>
  <c r="C14" i="11"/>
  <c r="E13" i="11"/>
  <c r="H13" i="11" s="1"/>
  <c r="I13" i="11" s="1"/>
  <c r="C13" i="11"/>
  <c r="D13" i="11" s="1"/>
  <c r="C12" i="11"/>
  <c r="D12" i="11" s="1"/>
  <c r="E12" i="11" s="1"/>
  <c r="C11" i="11"/>
  <c r="D11" i="11" s="1"/>
  <c r="C10" i="11"/>
  <c r="D10" i="11" s="1"/>
  <c r="E10" i="11" s="1"/>
  <c r="C9" i="11"/>
  <c r="C8" i="11"/>
  <c r="C7" i="11"/>
  <c r="E6" i="11"/>
  <c r="H6" i="11" s="1"/>
  <c r="I6" i="11" s="1"/>
  <c r="C6" i="11"/>
  <c r="D6" i="11" s="1"/>
  <c r="C5" i="11"/>
  <c r="D5" i="11" s="1"/>
  <c r="E5" i="11" s="1"/>
  <c r="C4" i="11"/>
  <c r="C3" i="11"/>
  <c r="D3" i="11" s="1"/>
  <c r="E3" i="11" s="1"/>
  <c r="C2" i="11"/>
  <c r="L1" i="11"/>
  <c r="K56" i="10"/>
  <c r="G43" i="10"/>
  <c r="P43" i="10" s="1"/>
  <c r="G41" i="10"/>
  <c r="P41" i="10" s="1"/>
  <c r="T39" i="10"/>
  <c r="S39" i="10"/>
  <c r="Q39" i="10"/>
  <c r="P39" i="10"/>
  <c r="K39" i="10"/>
  <c r="J39" i="10"/>
  <c r="B39" i="10" s="1"/>
  <c r="G39" i="10"/>
  <c r="H39" i="10" s="1"/>
  <c r="P37" i="10"/>
  <c r="S37" i="10" s="1"/>
  <c r="K37" i="10"/>
  <c r="J37" i="10"/>
  <c r="H37" i="10"/>
  <c r="G37" i="10"/>
  <c r="B37" i="10"/>
  <c r="G35" i="10"/>
  <c r="J35" i="10" s="1"/>
  <c r="X34" i="10"/>
  <c r="G33" i="10"/>
  <c r="J33" i="10" s="1"/>
  <c r="X32" i="10"/>
  <c r="G31" i="10"/>
  <c r="J31" i="10" s="1"/>
  <c r="X30" i="10"/>
  <c r="G29" i="10"/>
  <c r="J29" i="10" s="1"/>
  <c r="B29" i="10" s="1"/>
  <c r="X28" i="10"/>
  <c r="G27" i="10"/>
  <c r="J27" i="10" s="1"/>
  <c r="X26" i="10"/>
  <c r="G25" i="10"/>
  <c r="J25" i="10" s="1"/>
  <c r="B25" i="10" s="1"/>
  <c r="C23" i="10"/>
  <c r="B23" i="10"/>
  <c r="B16" i="10"/>
  <c r="U10" i="6"/>
  <c r="U12" i="6"/>
  <c r="T24" i="6"/>
  <c r="U38" i="6"/>
  <c r="T39" i="6"/>
  <c r="U27" i="6"/>
  <c r="U26" i="6"/>
  <c r="U31" i="6"/>
  <c r="T26" i="6"/>
  <c r="T38" i="6"/>
  <c r="U16" i="6"/>
  <c r="U39" i="6"/>
  <c r="T16" i="6"/>
  <c r="T10" i="6"/>
  <c r="T20" i="6"/>
  <c r="T31" i="6"/>
  <c r="T27" i="6"/>
  <c r="T12" i="6"/>
  <c r="U24" i="6"/>
  <c r="U20" i="6"/>
  <c r="T25" i="6"/>
  <c r="T18" i="6"/>
  <c r="T23" i="6"/>
  <c r="U19" i="6"/>
  <c r="U9" i="6"/>
  <c r="U28" i="6"/>
  <c r="T21" i="6"/>
  <c r="T42" i="6"/>
  <c r="U7" i="6"/>
  <c r="U17" i="6"/>
  <c r="T7" i="6"/>
  <c r="T19" i="6"/>
  <c r="U18" i="6"/>
  <c r="T28" i="6"/>
  <c r="T9" i="6"/>
  <c r="U42" i="6"/>
  <c r="U25" i="6"/>
  <c r="T17" i="6"/>
  <c r="U23" i="6"/>
  <c r="U21" i="6"/>
  <c r="U29" i="6"/>
  <c r="U15" i="6"/>
  <c r="T29" i="6"/>
  <c r="T6" i="6"/>
  <c r="U34" i="6"/>
  <c r="T14" i="6"/>
  <c r="U11" i="6"/>
  <c r="T15" i="6"/>
  <c r="U14" i="6"/>
  <c r="U6" i="6"/>
  <c r="T11" i="6"/>
  <c r="T34" i="6"/>
  <c r="T13" i="6"/>
  <c r="U13" i="6"/>
  <c r="T30" i="6"/>
  <c r="U32" i="6"/>
  <c r="U35" i="6"/>
  <c r="U40" i="6"/>
  <c r="T22" i="6"/>
  <c r="T36" i="6"/>
  <c r="T41" i="6"/>
  <c r="T37" i="6"/>
  <c r="U33" i="6"/>
  <c r="T8" i="6"/>
  <c r="U30" i="6"/>
  <c r="T32" i="6"/>
  <c r="U37" i="6"/>
  <c r="T35" i="6"/>
  <c r="U22" i="6"/>
  <c r="U8" i="6"/>
  <c r="T40" i="6"/>
  <c r="U36" i="6"/>
  <c r="T33" i="6"/>
  <c r="U41" i="6"/>
  <c r="T47" i="6"/>
  <c r="U4" i="6"/>
  <c r="T4" i="6"/>
  <c r="T45" i="6"/>
  <c r="S4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H139" i="11" l="1"/>
  <c r="I139" i="11" s="1"/>
  <c r="F139" i="11"/>
  <c r="F55" i="11"/>
  <c r="H55" i="11"/>
  <c r="I55" i="11" s="1"/>
  <c r="H69" i="11"/>
  <c r="I69" i="11" s="1"/>
  <c r="F69" i="11"/>
  <c r="H118" i="11"/>
  <c r="I118" i="11" s="1"/>
  <c r="F118" i="11"/>
  <c r="H90" i="11"/>
  <c r="I90" i="11" s="1"/>
  <c r="F90" i="11"/>
  <c r="H83" i="11"/>
  <c r="I83" i="11" s="1"/>
  <c r="F83" i="11"/>
  <c r="H132" i="11"/>
  <c r="I132" i="11" s="1"/>
  <c r="F132" i="11"/>
  <c r="H146" i="11"/>
  <c r="I146" i="11" s="1"/>
  <c r="F146" i="11"/>
  <c r="H97" i="11"/>
  <c r="I97" i="11" s="1"/>
  <c r="F97" i="11"/>
  <c r="H62" i="11"/>
  <c r="I62" i="11" s="1"/>
  <c r="F62" i="11"/>
  <c r="H111" i="11"/>
  <c r="I111" i="11" s="1"/>
  <c r="F111" i="11"/>
  <c r="H5" i="11"/>
  <c r="I5" i="11" s="1"/>
  <c r="F5" i="11"/>
  <c r="H12" i="11"/>
  <c r="I12" i="11" s="1"/>
  <c r="F12" i="11"/>
  <c r="H19" i="11"/>
  <c r="I19" i="11" s="1"/>
  <c r="F19" i="11"/>
  <c r="H26" i="11"/>
  <c r="I26" i="11" s="1"/>
  <c r="F26" i="11"/>
  <c r="H33" i="11"/>
  <c r="I33" i="11" s="1"/>
  <c r="F33" i="11"/>
  <c r="H40" i="11"/>
  <c r="I40" i="11" s="1"/>
  <c r="F40" i="11"/>
  <c r="H47" i="11"/>
  <c r="I47" i="11" s="1"/>
  <c r="F47" i="11"/>
  <c r="E70" i="11"/>
  <c r="H78" i="11"/>
  <c r="I78" i="11" s="1"/>
  <c r="E86" i="11"/>
  <c r="E95" i="11"/>
  <c r="H127" i="11"/>
  <c r="I127" i="11" s="1"/>
  <c r="D95" i="11"/>
  <c r="D144" i="11"/>
  <c r="E144" i="11" s="1"/>
  <c r="E101" i="11"/>
  <c r="E134" i="11"/>
  <c r="E102" i="11"/>
  <c r="E11" i="11"/>
  <c r="E32" i="11"/>
  <c r="H54" i="11"/>
  <c r="I54" i="11" s="1"/>
  <c r="F54" i="11"/>
  <c r="D102" i="11"/>
  <c r="H143" i="11"/>
  <c r="I143" i="11" s="1"/>
  <c r="F143" i="11"/>
  <c r="E88" i="11"/>
  <c r="H96" i="11"/>
  <c r="I96" i="11" s="1"/>
  <c r="F96" i="11"/>
  <c r="H145" i="11"/>
  <c r="I145" i="11" s="1"/>
  <c r="F145" i="11"/>
  <c r="F6" i="11"/>
  <c r="F13" i="11"/>
  <c r="F20" i="11"/>
  <c r="F27" i="11"/>
  <c r="F34" i="11"/>
  <c r="F41" i="11"/>
  <c r="F48" i="11"/>
  <c r="E64" i="11"/>
  <c r="E80" i="11"/>
  <c r="D88" i="11"/>
  <c r="F104" i="11"/>
  <c r="D137" i="11"/>
  <c r="E137" i="11" s="1"/>
  <c r="E81" i="11"/>
  <c r="H89" i="11"/>
  <c r="I89" i="11" s="1"/>
  <c r="F89" i="11"/>
  <c r="H113" i="11"/>
  <c r="I113" i="11" s="1"/>
  <c r="E121" i="11"/>
  <c r="E130" i="11"/>
  <c r="H138" i="11"/>
  <c r="I138" i="11" s="1"/>
  <c r="F138" i="11"/>
  <c r="E150" i="11"/>
  <c r="D18" i="11"/>
  <c r="E18" i="11" s="1"/>
  <c r="H61" i="11"/>
  <c r="I61" i="11" s="1"/>
  <c r="F61" i="11"/>
  <c r="H110" i="11"/>
  <c r="I110" i="11" s="1"/>
  <c r="F110" i="11"/>
  <c r="E46" i="11"/>
  <c r="E7" i="11"/>
  <c r="E123" i="11"/>
  <c r="H131" i="11"/>
  <c r="I131" i="11" s="1"/>
  <c r="F131" i="11"/>
  <c r="H15" i="11"/>
  <c r="I15" i="11" s="1"/>
  <c r="H22" i="11"/>
  <c r="I22" i="11" s="1"/>
  <c r="H29" i="11"/>
  <c r="I29" i="11" s="1"/>
  <c r="H36" i="11"/>
  <c r="I36" i="11" s="1"/>
  <c r="H43" i="11"/>
  <c r="I43" i="11" s="1"/>
  <c r="H50" i="11"/>
  <c r="I50" i="11" s="1"/>
  <c r="D123" i="11"/>
  <c r="D4" i="11"/>
  <c r="E4" i="11" s="1"/>
  <c r="D53" i="11"/>
  <c r="E53" i="11" s="1"/>
  <c r="E77" i="11"/>
  <c r="E126" i="11"/>
  <c r="E25" i="11"/>
  <c r="E79" i="11"/>
  <c r="E74" i="11"/>
  <c r="H82" i="11"/>
  <c r="I82" i="11" s="1"/>
  <c r="F82" i="11"/>
  <c r="H106" i="11"/>
  <c r="I106" i="11" s="1"/>
  <c r="E58" i="11"/>
  <c r="H75" i="11"/>
  <c r="I75" i="11" s="1"/>
  <c r="F75" i="11"/>
  <c r="E91" i="11"/>
  <c r="H99" i="11"/>
  <c r="I99" i="11" s="1"/>
  <c r="H124" i="11"/>
  <c r="I124" i="11" s="1"/>
  <c r="F124" i="11"/>
  <c r="H85" i="11"/>
  <c r="I85" i="11" s="1"/>
  <c r="E39" i="11"/>
  <c r="E128" i="11"/>
  <c r="E2" i="11"/>
  <c r="D2" i="11"/>
  <c r="D9" i="11"/>
  <c r="E9" i="11" s="1"/>
  <c r="D16" i="11"/>
  <c r="E16" i="11" s="1"/>
  <c r="D23" i="11"/>
  <c r="E23" i="11" s="1"/>
  <c r="D30" i="11"/>
  <c r="E30" i="11" s="1"/>
  <c r="E37" i="11"/>
  <c r="D37" i="11"/>
  <c r="D44" i="11"/>
  <c r="E44" i="11" s="1"/>
  <c r="E51" i="11"/>
  <c r="D51" i="11"/>
  <c r="E59" i="11"/>
  <c r="D67" i="11"/>
  <c r="E67" i="11" s="1"/>
  <c r="E108" i="11"/>
  <c r="D116" i="11"/>
  <c r="E116" i="11" s="1"/>
  <c r="E8" i="11"/>
  <c r="H57" i="11"/>
  <c r="I57" i="11" s="1"/>
  <c r="E114" i="11"/>
  <c r="H3" i="11"/>
  <c r="I3" i="11" s="1"/>
  <c r="F3" i="11"/>
  <c r="H10" i="11"/>
  <c r="I10" i="11" s="1"/>
  <c r="F10" i="11"/>
  <c r="H17" i="11"/>
  <c r="I17" i="11" s="1"/>
  <c r="F17" i="11"/>
  <c r="H24" i="11"/>
  <c r="I24" i="11" s="1"/>
  <c r="F24" i="11"/>
  <c r="H31" i="11"/>
  <c r="I31" i="11" s="1"/>
  <c r="F31" i="11"/>
  <c r="H38" i="11"/>
  <c r="I38" i="11" s="1"/>
  <c r="F38" i="11"/>
  <c r="H45" i="11"/>
  <c r="I45" i="11" s="1"/>
  <c r="F45" i="11"/>
  <c r="E52" i="11"/>
  <c r="E60" i="11"/>
  <c r="H68" i="11"/>
  <c r="I68" i="11" s="1"/>
  <c r="F68" i="11"/>
  <c r="E109" i="11"/>
  <c r="H117" i="11"/>
  <c r="I117" i="11" s="1"/>
  <c r="F117" i="11"/>
  <c r="D58" i="11"/>
  <c r="D65" i="11"/>
  <c r="E65" i="11" s="1"/>
  <c r="D72" i="11"/>
  <c r="E72" i="11" s="1"/>
  <c r="D79" i="11"/>
  <c r="D86" i="11"/>
  <c r="D93" i="11"/>
  <c r="E93" i="11" s="1"/>
  <c r="D100" i="11"/>
  <c r="E100" i="11" s="1"/>
  <c r="D107" i="11"/>
  <c r="E107" i="11" s="1"/>
  <c r="D114" i="11"/>
  <c r="D121" i="11"/>
  <c r="D128" i="11"/>
  <c r="D135" i="11"/>
  <c r="E135" i="11" s="1"/>
  <c r="D142" i="11"/>
  <c r="E142" i="11" s="1"/>
  <c r="D149" i="11"/>
  <c r="E149" i="11" s="1"/>
  <c r="D7" i="11"/>
  <c r="D14" i="11"/>
  <c r="E14" i="11" s="1"/>
  <c r="D21" i="11"/>
  <c r="E21" i="11" s="1"/>
  <c r="D28" i="11"/>
  <c r="E28" i="11" s="1"/>
  <c r="D35" i="11"/>
  <c r="E35" i="11" s="1"/>
  <c r="D42" i="11"/>
  <c r="E42" i="11" s="1"/>
  <c r="D49" i="11"/>
  <c r="E49" i="11" s="1"/>
  <c r="D56" i="11"/>
  <c r="E56" i="11" s="1"/>
  <c r="D63" i="11"/>
  <c r="E63" i="11" s="1"/>
  <c r="D70" i="11"/>
  <c r="D77" i="11"/>
  <c r="D84" i="11"/>
  <c r="E84" i="11" s="1"/>
  <c r="D91" i="11"/>
  <c r="D98" i="11"/>
  <c r="E98" i="11" s="1"/>
  <c r="D105" i="11"/>
  <c r="E105" i="11" s="1"/>
  <c r="D112" i="11"/>
  <c r="E112" i="11" s="1"/>
  <c r="D119" i="11"/>
  <c r="E119" i="11" s="1"/>
  <c r="D126" i="11"/>
  <c r="D133" i="11"/>
  <c r="E133" i="11" s="1"/>
  <c r="D140" i="11"/>
  <c r="E140" i="11" s="1"/>
  <c r="D147" i="11"/>
  <c r="E147" i="11" s="1"/>
  <c r="D103" i="11"/>
  <c r="E103" i="11" s="1"/>
  <c r="D52" i="11"/>
  <c r="D59" i="11"/>
  <c r="D66" i="11"/>
  <c r="E66" i="11" s="1"/>
  <c r="D73" i="11"/>
  <c r="E73" i="11" s="1"/>
  <c r="D80" i="11"/>
  <c r="D87" i="11"/>
  <c r="E87" i="11" s="1"/>
  <c r="D94" i="11"/>
  <c r="E94" i="11" s="1"/>
  <c r="D101" i="11"/>
  <c r="D108" i="11"/>
  <c r="D115" i="11"/>
  <c r="E115" i="11" s="1"/>
  <c r="D122" i="11"/>
  <c r="E122" i="11" s="1"/>
  <c r="D129" i="11"/>
  <c r="E129" i="11" s="1"/>
  <c r="D136" i="11"/>
  <c r="E136" i="11" s="1"/>
  <c r="D150" i="11"/>
  <c r="D8" i="11"/>
  <c r="D64" i="11"/>
  <c r="D120" i="11"/>
  <c r="E120" i="11" s="1"/>
  <c r="D134" i="11"/>
  <c r="D141" i="11"/>
  <c r="E141" i="11" s="1"/>
  <c r="D148" i="11"/>
  <c r="E148" i="11" s="1"/>
  <c r="S41" i="10"/>
  <c r="T41" i="10"/>
  <c r="Q41" i="10"/>
  <c r="T43" i="10"/>
  <c r="S43" i="10"/>
  <c r="Q43" i="10"/>
  <c r="H43" i="10"/>
  <c r="J43" i="10"/>
  <c r="C43" i="10" s="1"/>
  <c r="H29" i="10"/>
  <c r="Q37" i="10"/>
  <c r="K43" i="10"/>
  <c r="B43" i="10" s="1"/>
  <c r="K25" i="10"/>
  <c r="K29" i="10"/>
  <c r="C29" i="10" s="1"/>
  <c r="L49" i="10" s="1"/>
  <c r="K31" i="10"/>
  <c r="B31" i="10" s="1"/>
  <c r="K35" i="10"/>
  <c r="B35" i="10" s="1"/>
  <c r="T37" i="10"/>
  <c r="H41" i="10"/>
  <c r="P25" i="10"/>
  <c r="P27" i="10"/>
  <c r="P29" i="10"/>
  <c r="P31" i="10"/>
  <c r="P33" i="10"/>
  <c r="P35" i="10"/>
  <c r="J41" i="10"/>
  <c r="C41" i="10" s="1"/>
  <c r="C39" i="10"/>
  <c r="K41" i="10"/>
  <c r="B41" i="10" s="1"/>
  <c r="L50" i="10" s="1"/>
  <c r="C25" i="10"/>
  <c r="L48" i="10" s="1"/>
  <c r="C27" i="10"/>
  <c r="C31" i="10"/>
  <c r="C33" i="10"/>
  <c r="C35" i="10"/>
  <c r="H25" i="10"/>
  <c r="H27" i="10"/>
  <c r="K27" i="10" s="1"/>
  <c r="B27" i="10" s="1"/>
  <c r="L52" i="10" s="1"/>
  <c r="H31" i="10"/>
  <c r="H33" i="10"/>
  <c r="K33" i="10" s="1"/>
  <c r="B33" i="10" s="1"/>
  <c r="L51" i="10" s="1"/>
  <c r="H35" i="10"/>
  <c r="Y24" i="10"/>
  <c r="C37" i="10"/>
  <c r="H87" i="11" l="1"/>
  <c r="I87" i="11" s="1"/>
  <c r="F87" i="11"/>
  <c r="H144" i="11"/>
  <c r="I144" i="11" s="1"/>
  <c r="F144" i="11"/>
  <c r="H135" i="11"/>
  <c r="I135" i="11" s="1"/>
  <c r="F135" i="11"/>
  <c r="H98" i="11"/>
  <c r="I98" i="11" s="1"/>
  <c r="F98" i="11"/>
  <c r="F141" i="11"/>
  <c r="H141" i="11"/>
  <c r="I141" i="11" s="1"/>
  <c r="H73" i="11"/>
  <c r="I73" i="11" s="1"/>
  <c r="F73" i="11"/>
  <c r="H4" i="11"/>
  <c r="I4" i="11" s="1"/>
  <c r="F4" i="11"/>
  <c r="H66" i="11"/>
  <c r="I66" i="11" s="1"/>
  <c r="F66" i="11"/>
  <c r="H137" i="11"/>
  <c r="I137" i="11" s="1"/>
  <c r="F137" i="11"/>
  <c r="F148" i="11"/>
  <c r="H148" i="11"/>
  <c r="I148" i="11" s="1"/>
  <c r="H84" i="11"/>
  <c r="I84" i="11" s="1"/>
  <c r="F84" i="11"/>
  <c r="H63" i="11"/>
  <c r="I63" i="11" s="1"/>
  <c r="F63" i="11"/>
  <c r="H30" i="11"/>
  <c r="I30" i="11" s="1"/>
  <c r="F30" i="11"/>
  <c r="H103" i="11"/>
  <c r="I103" i="11" s="1"/>
  <c r="F103" i="11"/>
  <c r="H23" i="11"/>
  <c r="I23" i="11" s="1"/>
  <c r="F23" i="11"/>
  <c r="H147" i="11"/>
  <c r="I147" i="11" s="1"/>
  <c r="F147" i="11"/>
  <c r="H16" i="11"/>
  <c r="I16" i="11" s="1"/>
  <c r="F16" i="11"/>
  <c r="H140" i="11"/>
  <c r="I140" i="11" s="1"/>
  <c r="F140" i="11"/>
  <c r="H93" i="11"/>
  <c r="I93" i="11" s="1"/>
  <c r="F93" i="11"/>
  <c r="H122" i="11"/>
  <c r="I122" i="11" s="1"/>
  <c r="F122" i="11"/>
  <c r="H35" i="11"/>
  <c r="I35" i="11" s="1"/>
  <c r="F35" i="11"/>
  <c r="H115" i="11"/>
  <c r="I115" i="11" s="1"/>
  <c r="F115" i="11"/>
  <c r="H116" i="11"/>
  <c r="I116" i="11" s="1"/>
  <c r="F116" i="11"/>
  <c r="H119" i="11"/>
  <c r="I119" i="11" s="1"/>
  <c r="F119" i="11"/>
  <c r="H21" i="11"/>
  <c r="I21" i="11" s="1"/>
  <c r="F21" i="11"/>
  <c r="H72" i="11"/>
  <c r="I72" i="11" s="1"/>
  <c r="F72" i="11"/>
  <c r="H149" i="11"/>
  <c r="I149" i="11" s="1"/>
  <c r="F149" i="11"/>
  <c r="H142" i="11"/>
  <c r="I142" i="11" s="1"/>
  <c r="F142" i="11"/>
  <c r="H44" i="11"/>
  <c r="I44" i="11" s="1"/>
  <c r="F44" i="11"/>
  <c r="F120" i="11"/>
  <c r="H120" i="11"/>
  <c r="I120" i="11" s="1"/>
  <c r="H18" i="11"/>
  <c r="I18" i="11" s="1"/>
  <c r="F18" i="11"/>
  <c r="H107" i="11"/>
  <c r="I107" i="11" s="1"/>
  <c r="F107" i="11"/>
  <c r="H136" i="11"/>
  <c r="I136" i="11" s="1"/>
  <c r="F136" i="11"/>
  <c r="H49" i="11"/>
  <c r="I49" i="11" s="1"/>
  <c r="F49" i="11"/>
  <c r="H100" i="11"/>
  <c r="I100" i="11" s="1"/>
  <c r="F100" i="11"/>
  <c r="H129" i="11"/>
  <c r="I129" i="11" s="1"/>
  <c r="F129" i="11"/>
  <c r="H42" i="11"/>
  <c r="I42" i="11" s="1"/>
  <c r="F42" i="11"/>
  <c r="H9" i="11"/>
  <c r="I9" i="11" s="1"/>
  <c r="F9" i="11"/>
  <c r="H133" i="11"/>
  <c r="I133" i="11" s="1"/>
  <c r="F133" i="11"/>
  <c r="H28" i="11"/>
  <c r="I28" i="11" s="1"/>
  <c r="F28" i="11"/>
  <c r="H112" i="11"/>
  <c r="I112" i="11" s="1"/>
  <c r="F112" i="11"/>
  <c r="H14" i="11"/>
  <c r="I14" i="11" s="1"/>
  <c r="F14" i="11"/>
  <c r="H65" i="11"/>
  <c r="I65" i="11" s="1"/>
  <c r="F65" i="11"/>
  <c r="H67" i="11"/>
  <c r="I67" i="11" s="1"/>
  <c r="F67" i="11"/>
  <c r="H53" i="11"/>
  <c r="I53" i="11" s="1"/>
  <c r="F53" i="11"/>
  <c r="H56" i="11"/>
  <c r="I56" i="11" s="1"/>
  <c r="F56" i="11"/>
  <c r="H94" i="11"/>
  <c r="I94" i="11" s="1"/>
  <c r="F94" i="11"/>
  <c r="H105" i="11"/>
  <c r="I105" i="11" s="1"/>
  <c r="F105" i="11"/>
  <c r="H126" i="11"/>
  <c r="I126" i="11" s="1"/>
  <c r="F126" i="11"/>
  <c r="H52" i="11"/>
  <c r="I52" i="11" s="1"/>
  <c r="F52" i="11"/>
  <c r="H59" i="11"/>
  <c r="I59" i="11" s="1"/>
  <c r="F59" i="11"/>
  <c r="H70" i="11"/>
  <c r="I70" i="11" s="1"/>
  <c r="F70" i="11"/>
  <c r="H79" i="11"/>
  <c r="I79" i="11" s="1"/>
  <c r="F79" i="11"/>
  <c r="H25" i="11"/>
  <c r="I25" i="11" s="1"/>
  <c r="F25" i="11"/>
  <c r="H114" i="11"/>
  <c r="I114" i="11" s="1"/>
  <c r="F114" i="11"/>
  <c r="H77" i="11"/>
  <c r="I77" i="11" s="1"/>
  <c r="F77" i="11"/>
  <c r="H80" i="11"/>
  <c r="I80" i="11" s="1"/>
  <c r="F80" i="11"/>
  <c r="H88" i="11"/>
  <c r="I88" i="11" s="1"/>
  <c r="F88" i="11"/>
  <c r="H95" i="11"/>
  <c r="I95" i="11" s="1"/>
  <c r="F95" i="11"/>
  <c r="H108" i="11"/>
  <c r="I108" i="11" s="1"/>
  <c r="F108" i="11"/>
  <c r="H86" i="11"/>
  <c r="I86" i="11" s="1"/>
  <c r="F86" i="11"/>
  <c r="H60" i="11"/>
  <c r="I60" i="11" s="1"/>
  <c r="F60" i="11"/>
  <c r="H101" i="11"/>
  <c r="I101" i="11" s="1"/>
  <c r="F101" i="11"/>
  <c r="H51" i="11"/>
  <c r="I51" i="11" s="1"/>
  <c r="F51" i="11"/>
  <c r="H58" i="11"/>
  <c r="I58" i="11" s="1"/>
  <c r="F58" i="11"/>
  <c r="H130" i="11"/>
  <c r="I130" i="11" s="1"/>
  <c r="F130" i="11"/>
  <c r="H123" i="11"/>
  <c r="I123" i="11" s="1"/>
  <c r="F123" i="11"/>
  <c r="H121" i="11"/>
  <c r="I121" i="11" s="1"/>
  <c r="F121" i="11"/>
  <c r="H102" i="11"/>
  <c r="I102" i="11" s="1"/>
  <c r="F102" i="11"/>
  <c r="H91" i="11"/>
  <c r="I91" i="11" s="1"/>
  <c r="F91" i="11"/>
  <c r="F134" i="11"/>
  <c r="H134" i="11"/>
  <c r="I134" i="11" s="1"/>
  <c r="H150" i="11"/>
  <c r="I150" i="11" s="1"/>
  <c r="F150" i="11"/>
  <c r="H2" i="11"/>
  <c r="I2" i="11" s="1"/>
  <c r="F2" i="11"/>
  <c r="F64" i="11"/>
  <c r="H64" i="11"/>
  <c r="I64" i="11" s="1"/>
  <c r="H128" i="11"/>
  <c r="I128" i="11" s="1"/>
  <c r="F128" i="11"/>
  <c r="F8" i="11"/>
  <c r="H8" i="11"/>
  <c r="I8" i="11" s="1"/>
  <c r="H39" i="11"/>
  <c r="I39" i="11" s="1"/>
  <c r="F39" i="11"/>
  <c r="H46" i="11"/>
  <c r="I46" i="11" s="1"/>
  <c r="F46" i="11"/>
  <c r="H32" i="11"/>
  <c r="I32" i="11" s="1"/>
  <c r="F32" i="11"/>
  <c r="H37" i="11"/>
  <c r="I37" i="11" s="1"/>
  <c r="F37" i="11"/>
  <c r="H74" i="11"/>
  <c r="I74" i="11" s="1"/>
  <c r="F74" i="11"/>
  <c r="H7" i="11"/>
  <c r="I7" i="11" s="1"/>
  <c r="F7" i="11"/>
  <c r="H109" i="11"/>
  <c r="I109" i="11" s="1"/>
  <c r="F109" i="11"/>
  <c r="H81" i="11"/>
  <c r="I81" i="11" s="1"/>
  <c r="F81" i="11"/>
  <c r="H11" i="11"/>
  <c r="I11" i="11" s="1"/>
  <c r="F11" i="11"/>
  <c r="S33" i="10"/>
  <c r="Q33" i="10"/>
  <c r="T33" i="10" s="1"/>
  <c r="T31" i="10"/>
  <c r="S31" i="10"/>
  <c r="Q31" i="10"/>
  <c r="T29" i="10"/>
  <c r="S29" i="10"/>
  <c r="Q29" i="10"/>
  <c r="T25" i="10"/>
  <c r="S25" i="10"/>
  <c r="Q25" i="10"/>
  <c r="AA24" i="10"/>
  <c r="Y32" i="10"/>
  <c r="Y34" i="10"/>
  <c r="Y30" i="10"/>
  <c r="Y28" i="10"/>
  <c r="Y26" i="10"/>
  <c r="T35" i="10"/>
  <c r="S35" i="10"/>
  <c r="Q35" i="10"/>
  <c r="S27" i="10"/>
  <c r="Q27" i="10"/>
  <c r="T27" i="10" s="1"/>
  <c r="AA34" i="10" l="1"/>
  <c r="AA32" i="10"/>
  <c r="AA30" i="10"/>
  <c r="AA28" i="10"/>
  <c r="AA26" i="10"/>
  <c r="AB24" i="10"/>
  <c r="AB34" i="10" l="1"/>
  <c r="AB32" i="10"/>
  <c r="AB30" i="10"/>
  <c r="AB26" i="10"/>
  <c r="AB28" i="10"/>
</calcChain>
</file>

<file path=xl/sharedStrings.xml><?xml version="1.0" encoding="utf-8"?>
<sst xmlns="http://schemas.openxmlformats.org/spreadsheetml/2006/main" count="362" uniqueCount="261">
  <si>
    <t xml:space="preserve"> </t>
  </si>
  <si>
    <t>STANBIC IBTC</t>
  </si>
  <si>
    <t>TREASURY DEPT.</t>
  </si>
  <si>
    <t>Tel.- 2700669, 2700668, 2700667</t>
  </si>
  <si>
    <t>The following rates are advised for transactions</t>
  </si>
  <si>
    <t>Please contact Treasury for volumes over the above specified limits</t>
  </si>
  <si>
    <t>Date</t>
  </si>
  <si>
    <t>CASH / TT / CHQ</t>
  </si>
  <si>
    <t>Stanbic IBTC BID</t>
  </si>
  <si>
    <t>Stanbic IBTC OFFER</t>
  </si>
  <si>
    <t>ib</t>
  </si>
  <si>
    <t>USD/NGN</t>
  </si>
  <si>
    <t>.</t>
  </si>
  <si>
    <t>Xrates - NO SPREAD(bids)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</si>
  <si>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</si>
  <si>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</si>
  <si>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</si>
  <si>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</si>
  <si>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</si>
  <si>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</si>
  <si>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</si>
  <si>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</si>
  <si>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</si>
  <si>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</si>
  <si>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</si>
  <si>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</si>
  <si>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</si>
  <si>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</si>
  <si>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</si>
  <si>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</si>
  <si>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</si>
  <si>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</si>
  <si>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</si>
  <si>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</si>
  <si>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</si>
  <si>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</si>
  <si>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</si>
  <si>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</si>
  <si>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</si>
  <si>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CNY/NGN</t>
  </si>
  <si>
    <t>cny</t>
  </si>
  <si>
    <t>Form M Rate</t>
  </si>
  <si>
    <t xml:space="preserve">MASTERCARD RATES </t>
  </si>
  <si>
    <t>Final</t>
  </si>
  <si>
    <t>NGN</t>
  </si>
  <si>
    <t>EUR</t>
  </si>
  <si>
    <t>JPY</t>
  </si>
  <si>
    <t>GBP</t>
  </si>
  <si>
    <t>CHF</t>
  </si>
  <si>
    <t>ZAR</t>
  </si>
  <si>
    <t>DKK</t>
  </si>
  <si>
    <t>CAD</t>
  </si>
  <si>
    <t>AUD</t>
  </si>
  <si>
    <t>CNH</t>
  </si>
  <si>
    <t>CNY</t>
  </si>
  <si>
    <t>GHS</t>
  </si>
  <si>
    <t>TRY</t>
  </si>
  <si>
    <t>PLN</t>
  </si>
  <si>
    <t>SEK</t>
  </si>
  <si>
    <t>KES</t>
  </si>
  <si>
    <t>XOF</t>
  </si>
  <si>
    <t>INR</t>
  </si>
  <si>
    <t>XPF</t>
  </si>
  <si>
    <t>AED</t>
  </si>
  <si>
    <t>SGD</t>
  </si>
  <si>
    <t>UGX</t>
  </si>
  <si>
    <t>LKR</t>
  </si>
  <si>
    <t>ILS</t>
  </si>
  <si>
    <t>TZS</t>
  </si>
  <si>
    <t>BWP</t>
  </si>
  <si>
    <t>TTD</t>
  </si>
  <si>
    <t>MUR</t>
  </si>
  <si>
    <t>XAF</t>
  </si>
  <si>
    <t>RON</t>
  </si>
  <si>
    <t>SLL</t>
  </si>
  <si>
    <t>UAH</t>
  </si>
  <si>
    <t>XCD</t>
  </si>
  <si>
    <t>MMK</t>
  </si>
  <si>
    <t>PHP</t>
  </si>
  <si>
    <t>VND</t>
  </si>
  <si>
    <t>HKD</t>
  </si>
  <si>
    <t>SAR</t>
  </si>
  <si>
    <t xml:space="preserve">-   below $10,000 (against USD) or its' equivalent in other currencies. </t>
  </si>
  <si>
    <t xml:space="preserve">-   below $10,000 (FCY to NGN) or its' equivalent in other currencies. </t>
  </si>
  <si>
    <t>INDICATIVE RATES</t>
  </si>
  <si>
    <t>USD/CNH</t>
  </si>
  <si>
    <t xml:space="preserve">FUNDS NOT AVAILABLE </t>
  </si>
  <si>
    <t xml:space="preserve"> PTA/EDUC/MEDICALS</t>
  </si>
  <si>
    <t>SOURCE: https://customs.gov.ng/</t>
  </si>
  <si>
    <t xml:space="preserve"> PTA &amp; BTA (I&amp;E)</t>
  </si>
  <si>
    <t>Med &amp; Tuition (I&amp;E)</t>
  </si>
  <si>
    <t>|</t>
  </si>
  <si>
    <t xml:space="preserve">TRANSFERS </t>
  </si>
  <si>
    <t>CASH DEPOSITS</t>
  </si>
  <si>
    <t xml:space="preserve"> USDSAR  Curncy</t>
  </si>
  <si>
    <t xml:space="preserve"> USDHKD  Curncy</t>
  </si>
  <si>
    <t xml:space="preserve"> USDVND  Curncy</t>
  </si>
  <si>
    <t xml:space="preserve"> USDPHP  Curncy</t>
  </si>
  <si>
    <t xml:space="preserve"> USDMMK  Curncy</t>
  </si>
  <si>
    <t xml:space="preserve"> USDXCD  Curncy</t>
  </si>
  <si>
    <t xml:space="preserve"> USDUAH  Curncy</t>
  </si>
  <si>
    <t xml:space="preserve"> USDSLL  Curncy</t>
  </si>
  <si>
    <t xml:space="preserve"> USDRON  Curncy</t>
  </si>
  <si>
    <t xml:space="preserve"> USDXAF  Curncy</t>
  </si>
  <si>
    <t xml:space="preserve"> USDMUR  Curncy</t>
  </si>
  <si>
    <t xml:space="preserve"> USDTTD  Curncy</t>
  </si>
  <si>
    <t xml:space="preserve"> USDBWP  Curncy</t>
  </si>
  <si>
    <t xml:space="preserve"> USDTZS  Curncy</t>
  </si>
  <si>
    <t xml:space="preserve"> USDILS  Curncy</t>
  </si>
  <si>
    <t xml:space="preserve"> USDLKR  Curncy</t>
  </si>
  <si>
    <t xml:space="preserve"> USDUGX  Curncy</t>
  </si>
  <si>
    <t xml:space="preserve"> USDSGD  Curncy</t>
  </si>
  <si>
    <t xml:space="preserve"> USDAED  Curncy</t>
  </si>
  <si>
    <t xml:space="preserve"> USDXPF  Curncy</t>
  </si>
  <si>
    <t xml:space="preserve"> USDINR  Curncy</t>
  </si>
  <si>
    <t xml:space="preserve"> USDXOF  Curncy</t>
  </si>
  <si>
    <t xml:space="preserve"> USDKES  Curncy</t>
  </si>
  <si>
    <t xml:space="preserve"> USDSEK  Curncy</t>
  </si>
  <si>
    <t xml:space="preserve"> USDPLN  Curncy</t>
  </si>
  <si>
    <t xml:space="preserve"> USDTRY  Curncy</t>
  </si>
  <si>
    <t xml:space="preserve"> USDGHS  Curncy</t>
  </si>
  <si>
    <t xml:space="preserve"> USDCNY  Curncy</t>
  </si>
  <si>
    <t xml:space="preserve"> USDCNH  Curncy</t>
  </si>
  <si>
    <t xml:space="preserve"> AUDUSD  Curncy</t>
  </si>
  <si>
    <t xml:space="preserve"> USDCAD  Curncy</t>
  </si>
  <si>
    <t xml:space="preserve"> USDDKK  Curncy</t>
  </si>
  <si>
    <t xml:space="preserve"> USDZAR  Curncy</t>
  </si>
  <si>
    <t>USDCHF Curncy</t>
  </si>
  <si>
    <t>GBPUSD Curncy</t>
  </si>
  <si>
    <t>USDJPY Curncy</t>
  </si>
  <si>
    <t>EURUSD Curncy</t>
  </si>
  <si>
    <t>PX_ASK</t>
  </si>
  <si>
    <t>PX_BID</t>
  </si>
  <si>
    <t>LAST_PRICE</t>
  </si>
  <si>
    <t>CNH/NGN</t>
  </si>
  <si>
    <t>PX_LAST</t>
  </si>
  <si>
    <t>NAFEX FIX</t>
  </si>
  <si>
    <t>NIGNNAFX Index</t>
  </si>
  <si>
    <t>PREVIOUS DAY NAFEX FIX</t>
  </si>
  <si>
    <t xml:space="preserve">UPDATE RATES </t>
  </si>
  <si>
    <t xml:space="preserve">OFFER </t>
  </si>
  <si>
    <t xml:space="preserve">NAFEX FIX </t>
  </si>
  <si>
    <t>HIDE THIS SHEET ONCE UPDATED. COPY AND PASTE VALUES</t>
  </si>
  <si>
    <t>USD/CNY</t>
  </si>
  <si>
    <t>LBP</t>
  </si>
  <si>
    <t>LAK</t>
  </si>
  <si>
    <t>IDR</t>
  </si>
  <si>
    <t>UZS</t>
  </si>
  <si>
    <t>GNF</t>
  </si>
  <si>
    <t>PYG</t>
  </si>
  <si>
    <t>SSP</t>
  </si>
  <si>
    <t>MGA</t>
  </si>
  <si>
    <t>KHR</t>
  </si>
  <si>
    <t>MNT</t>
  </si>
  <si>
    <t>COP</t>
  </si>
  <si>
    <t>BIF</t>
  </si>
  <si>
    <t>CDF</t>
  </si>
  <si>
    <t>MWK</t>
  </si>
  <si>
    <t>YER</t>
  </si>
  <si>
    <t>ARS</t>
  </si>
  <si>
    <t>KRW</t>
  </si>
  <si>
    <t>RWF</t>
  </si>
  <si>
    <t>IQD</t>
  </si>
  <si>
    <t>CLP</t>
  </si>
  <si>
    <t>AON</t>
  </si>
  <si>
    <t>VES</t>
  </si>
  <si>
    <t>SOS</t>
  </si>
  <si>
    <t>KZT</t>
  </si>
  <si>
    <t>CRC</t>
  </si>
  <si>
    <t>SDG</t>
  </si>
  <si>
    <t>KMF</t>
  </si>
  <si>
    <t>AMD</t>
  </si>
  <si>
    <t>HUF</t>
  </si>
  <si>
    <t>PKR</t>
  </si>
  <si>
    <t>GYD</t>
  </si>
  <si>
    <t>LRD</t>
  </si>
  <si>
    <t>DJF</t>
  </si>
  <si>
    <t>ETB</t>
  </si>
  <si>
    <t>JMD</t>
  </si>
  <si>
    <t>NPR</t>
  </si>
  <si>
    <t>DZD</t>
  </si>
  <si>
    <t>HTG</t>
  </si>
  <si>
    <t>ISK</t>
  </si>
  <si>
    <t>BDT</t>
  </si>
  <si>
    <t>SYP</t>
  </si>
  <si>
    <t>VUV</t>
  </si>
  <si>
    <t>RSD</t>
  </si>
  <si>
    <t>CVE</t>
  </si>
  <si>
    <t>BTN</t>
  </si>
  <si>
    <t>KGS</t>
  </si>
  <si>
    <t>ALL</t>
  </si>
  <si>
    <t>RUB</t>
  </si>
  <si>
    <t>GMD</t>
  </si>
  <si>
    <t>AFN</t>
  </si>
  <si>
    <t>MZN</t>
  </si>
  <si>
    <t>DOP</t>
  </si>
  <si>
    <t>MKD</t>
  </si>
  <si>
    <t>EGP</t>
  </si>
  <si>
    <t>UYU</t>
  </si>
  <si>
    <t>MRU</t>
  </si>
  <si>
    <t>SRD</t>
  </si>
  <si>
    <t>NIO</t>
  </si>
  <si>
    <t>THB</t>
  </si>
  <si>
    <t>TWD</t>
  </si>
  <si>
    <t>HNL</t>
  </si>
  <si>
    <t>CUP</t>
  </si>
  <si>
    <t>SLE</t>
  </si>
  <si>
    <t>STN</t>
  </si>
  <si>
    <t>CZK</t>
  </si>
  <si>
    <t>ZMW</t>
  </si>
  <si>
    <t>MDL</t>
  </si>
  <si>
    <t>MXN</t>
  </si>
  <si>
    <t>NAD</t>
  </si>
  <si>
    <t>LSL</t>
  </si>
  <si>
    <t>SZL</t>
  </si>
  <si>
    <t>MVR</t>
  </si>
  <si>
    <t>SCR</t>
  </si>
  <si>
    <t>BOB</t>
  </si>
  <si>
    <t>NOK</t>
  </si>
  <si>
    <t>MAD</t>
  </si>
  <si>
    <t>TJS</t>
  </si>
  <si>
    <t>SVC</t>
  </si>
  <si>
    <t>MOP</t>
  </si>
  <si>
    <t>SBD</t>
  </si>
  <si>
    <t>GTQ</t>
  </si>
  <si>
    <t>LYD</t>
  </si>
  <si>
    <t>BRL</t>
  </si>
  <si>
    <t>PGK</t>
  </si>
  <si>
    <t>MYR</t>
  </si>
  <si>
    <t>QAR</t>
  </si>
  <si>
    <t>TMT</t>
  </si>
  <si>
    <t>PEN</t>
  </si>
  <si>
    <t>TND</t>
  </si>
  <si>
    <t>BYN</t>
  </si>
  <si>
    <t>WST</t>
  </si>
  <si>
    <t>GEL</t>
  </si>
  <si>
    <t>TOP</t>
  </si>
  <si>
    <t>FJD</t>
  </si>
  <si>
    <t>BZD</t>
  </si>
  <si>
    <t>BBD</t>
  </si>
  <si>
    <t>ANG</t>
  </si>
  <si>
    <t>AWG</t>
  </si>
  <si>
    <t>NZD</t>
  </si>
  <si>
    <t>BAM</t>
  </si>
  <si>
    <t>AZN</t>
  </si>
  <si>
    <t>BND</t>
  </si>
  <si>
    <t>BMD</t>
  </si>
  <si>
    <t>BSD</t>
  </si>
  <si>
    <t>PAB</t>
  </si>
  <si>
    <t>KYD</t>
  </si>
  <si>
    <t>FKP</t>
  </si>
  <si>
    <t>GIP</t>
  </si>
  <si>
    <t>SHP</t>
  </si>
  <si>
    <t>JOD</t>
  </si>
  <si>
    <t>OMR</t>
  </si>
  <si>
    <t>BHD</t>
  </si>
  <si>
    <t>KWD</t>
  </si>
  <si>
    <t>Mastercard RATE</t>
  </si>
  <si>
    <t>CURRENCY NAME</t>
  </si>
  <si>
    <t>CCY CODE</t>
  </si>
  <si>
    <t>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</si>
</sst>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000_);_(* \(#,##0.0000\);_(* &quot;-&quot;??_);_(@_)"/>
    <numFmt numFmtId="168" formatCode="0.0000"/>
    <numFmt numFmtId="169" formatCode="_(* #,##0.00000_);_(* \(#,##0.00000\);_(* &quot;-&quot;??_);_(@_)"/>
    <numFmt numFmtId="170" formatCode="0.000"/>
    <numFmt numFmtId="171" formatCode="0.00000"/>
    <numFmt numFmtId="172" formatCode="_-* #,##0.00000_-;\-* #,##0.00000_-;_-* &quot;-&quot;??_-;_-@_-"/>
    <numFmt numFmtId="173" formatCode="_ * #,##0.0000_ ;_ * \-#,##0.0000_ ;_ * &quot;-&quot;??_ ;_ @_ "/>
    <numFmt numFmtId="174" formatCode="_-* #,##0.0000_-;\-* #,##0.0000_-;_-* &quot;-&quot;??_-;_-@_-"/>
    <numFmt numFmtId="175" formatCode="_(* #,##0.0000000_);_(* \(#,##0.0000000\);_(* &quot;-&quot;??_);_(@_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color rgb="FF1F497D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theme="0"/>
      <name val="Calibri"/>
      <family val="2"/>
      <scheme val="minor"/>
    </font>
    <font>
      <sz val="2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9" fillId="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43" fontId="8" fillId="0" borderId="1" xfId="1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167" fontId="8" fillId="0" borderId="1" xfId="1" applyNumberFormat="1" applyFont="1" applyBorder="1" applyAlignment="1">
      <alignment horizontal="right"/>
    </xf>
    <xf numFmtId="0" fontId="0" fillId="0" borderId="1" xfId="0" applyBorder="1"/>
    <xf numFmtId="43" fontId="8" fillId="0" borderId="1" xfId="1" applyNumberFormat="1" applyFont="1" applyFill="1" applyBorder="1" applyAlignment="1">
      <alignment horizontal="right"/>
    </xf>
    <xf numFmtId="168" fontId="13" fillId="0" borderId="1" xfId="0" applyNumberFormat="1" applyFont="1" applyBorder="1" applyAlignment="1">
      <alignment horizontal="right"/>
    </xf>
    <xf numFmtId="43" fontId="13" fillId="0" borderId="1" xfId="1" applyNumberFormat="1" applyFont="1" applyBorder="1" applyAlignment="1">
      <alignment horizontal="right"/>
    </xf>
    <xf numFmtId="43" fontId="13" fillId="0" borderId="1" xfId="1" applyNumberFormat="1" applyFont="1" applyFill="1" applyBorder="1" applyAlignment="1">
      <alignment horizontal="right"/>
    </xf>
    <xf numFmtId="0" fontId="12" fillId="0" borderId="1" xfId="2" applyFont="1" applyBorder="1" applyAlignment="1" applyProtection="1">
      <alignment horizontal="right"/>
    </xf>
    <xf numFmtId="3" fontId="11" fillId="0" borderId="1" xfId="0" applyNumberFormat="1" applyFont="1" applyBorder="1"/>
    <xf numFmtId="0" fontId="10" fillId="7" borderId="1" xfId="0" applyFont="1" applyFill="1" applyBorder="1" applyAlignment="1">
      <alignment horizontal="center" wrapText="1"/>
    </xf>
    <xf numFmtId="165" fontId="8" fillId="7" borderId="1" xfId="0" applyNumberFormat="1" applyFont="1" applyFill="1" applyBorder="1"/>
    <xf numFmtId="43" fontId="0" fillId="0" borderId="1" xfId="0" applyNumberFormat="1" applyBorder="1"/>
    <xf numFmtId="173" fontId="8" fillId="7" borderId="1" xfId="0" applyNumberFormat="1" applyFont="1" applyFill="1" applyBorder="1"/>
    <xf numFmtId="175" fontId="13" fillId="0" borderId="1" xfId="0" applyNumberFormat="1" applyFont="1" applyBorder="1" applyAlignment="1">
      <alignment horizontal="right"/>
    </xf>
    <xf numFmtId="14" fontId="0" fillId="0" borderId="1" xfId="0" applyNumberFormat="1" applyBorder="1"/>
    <xf numFmtId="0" fontId="16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43" fontId="16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9" fillId="0" borderId="1" xfId="0" applyFont="1" applyBorder="1" applyAlignment="1">
      <alignment horizontal="left"/>
    </xf>
    <xf numFmtId="0" fontId="19" fillId="0" borderId="1" xfId="0" applyFont="1" applyBorder="1"/>
    <xf numFmtId="0" fontId="19" fillId="0" borderId="1" xfId="0" quotePrefix="1" applyFont="1" applyBorder="1" applyAlignment="1">
      <alignment horizontal="left"/>
    </xf>
    <xf numFmtId="0" fontId="19" fillId="0" borderId="1" xfId="0" applyFont="1" applyBorder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16" fillId="0" borderId="1" xfId="1" applyNumberFormat="1" applyFont="1" applyFill="1" applyBorder="1" applyAlignment="1">
      <alignment horizontal="right"/>
    </xf>
    <xf numFmtId="43" fontId="16" fillId="3" borderId="1" xfId="1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16" fillId="0" borderId="1" xfId="1" applyNumberFormat="1" applyFont="1" applyBorder="1" applyAlignment="1">
      <alignment horizontal="center"/>
    </xf>
    <xf numFmtId="167" fontId="16" fillId="0" borderId="1" xfId="1" applyNumberFormat="1" applyFont="1" applyBorder="1" applyAlignment="1">
      <alignment horizontal="right"/>
    </xf>
    <xf numFmtId="15" fontId="17" fillId="5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43" fontId="16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16" fillId="3" borderId="1" xfId="1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21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43" fontId="10" fillId="0" borderId="1" xfId="1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43" fontId="22" fillId="0" borderId="1" xfId="1" applyNumberFormat="1" applyFont="1" applyFill="1" applyBorder="1" applyAlignment="1"/>
    <xf numFmtId="0" fontId="23" fillId="0" borderId="1" xfId="0" applyFont="1" applyBorder="1" applyAlignment="1">
      <alignment horizontal="right"/>
    </xf>
    <xf numFmtId="43" fontId="13" fillId="0" borderId="1" xfId="0" applyNumberFormat="1" applyFont="1" applyBorder="1" applyAlignment="1">
      <alignment horizontal="right"/>
    </xf>
    <xf numFmtId="168" fontId="16" fillId="0" borderId="1" xfId="0" applyNumberFormat="1" applyFont="1" applyBorder="1"/>
    <xf numFmtId="16" fontId="23" fillId="2" borderId="1" xfId="0" applyNumberFormat="1" applyFont="1" applyFill="1" applyBorder="1" applyAlignment="1">
      <alignment horizontal="right"/>
    </xf>
    <xf numFmtId="0" fontId="23" fillId="2" borderId="1" xfId="0" applyFont="1" applyFill="1" applyBorder="1" applyAlignment="1">
      <alignment horizontal="right"/>
    </xf>
    <xf numFmtId="167" fontId="13" fillId="0" borderId="1" xfId="0" applyNumberFormat="1" applyFont="1" applyBorder="1" applyAlignment="1">
      <alignment horizontal="right"/>
    </xf>
    <xf numFmtId="43" fontId="23" fillId="0" borderId="1" xfId="1" applyNumberFormat="1" applyFont="1" applyFill="1" applyBorder="1" applyAlignment="1">
      <alignment horizontal="right"/>
    </xf>
    <xf numFmtId="0" fontId="13" fillId="0" borderId="1" xfId="0" applyFont="1" applyBorder="1"/>
    <xf numFmtId="43" fontId="16" fillId="0" borderId="1" xfId="1" applyNumberFormat="1" applyFont="1" applyBorder="1"/>
    <xf numFmtId="43" fontId="16" fillId="0" borderId="1" xfId="1" applyNumberFormat="1" applyFont="1" applyBorder="1" applyAlignment="1">
      <alignment horizontal="left"/>
    </xf>
    <xf numFmtId="4" fontId="16" fillId="0" borderId="1" xfId="1" applyNumberFormat="1" applyFont="1" applyBorder="1" applyAlignment="1">
      <alignment horizontal="center"/>
    </xf>
    <xf numFmtId="167" fontId="13" fillId="8" borderId="1" xfId="0" applyNumberFormat="1" applyFont="1" applyFill="1" applyBorder="1" applyAlignment="1">
      <alignment horizontal="right"/>
    </xf>
    <xf numFmtId="167" fontId="13" fillId="3" borderId="1" xfId="0" applyNumberFormat="1" applyFont="1" applyFill="1" applyBorder="1" applyAlignment="1">
      <alignment horizontal="right"/>
    </xf>
    <xf numFmtId="169" fontId="16" fillId="0" borderId="1" xfId="1" applyNumberFormat="1" applyFont="1" applyBorder="1" applyAlignment="1">
      <alignment horizontal="right"/>
    </xf>
    <xf numFmtId="0" fontId="16" fillId="0" borderId="1" xfId="0" applyFont="1" applyBorder="1" applyAlignment="1">
      <alignment horizontal="left"/>
    </xf>
    <xf numFmtId="172" fontId="16" fillId="0" borderId="1" xfId="1" applyNumberFormat="1" applyFont="1" applyBorder="1"/>
    <xf numFmtId="164" fontId="16" fillId="0" borderId="1" xfId="1" applyFont="1" applyBorder="1" applyAlignment="1">
      <alignment horizontal="left"/>
    </xf>
    <xf numFmtId="168" fontId="16" fillId="0" borderId="1" xfId="0" applyNumberFormat="1" applyFont="1" applyBorder="1" applyAlignment="1">
      <alignment horizontal="right"/>
    </xf>
    <xf numFmtId="172" fontId="16" fillId="0" borderId="1" xfId="0" applyNumberFormat="1" applyFont="1" applyBorder="1"/>
    <xf numFmtId="4" fontId="16" fillId="0" borderId="1" xfId="0" applyNumberFormat="1" applyFont="1" applyBorder="1" applyAlignment="1">
      <alignment horizontal="center"/>
    </xf>
    <xf numFmtId="43" fontId="16" fillId="0" borderId="1" xfId="0" applyNumberFormat="1" applyFont="1" applyBorder="1" applyAlignment="1">
      <alignment horizontal="center"/>
    </xf>
    <xf numFmtId="168" fontId="16" fillId="0" borderId="1" xfId="1" applyNumberFormat="1" applyFont="1" applyBorder="1"/>
    <xf numFmtId="171" fontId="16" fillId="0" borderId="1" xfId="1" applyNumberFormat="1" applyFont="1" applyBorder="1"/>
    <xf numFmtId="167" fontId="16" fillId="3" borderId="1" xfId="1" applyNumberFormat="1" applyFont="1" applyFill="1" applyBorder="1" applyAlignment="1">
      <alignment horizontal="right"/>
    </xf>
    <xf numFmtId="164" fontId="16" fillId="0" borderId="1" xfId="0" applyNumberFormat="1" applyFont="1" applyBorder="1"/>
    <xf numFmtId="167" fontId="24" fillId="3" borderId="1" xfId="1" applyNumberFormat="1" applyFont="1" applyFill="1" applyBorder="1" applyAlignment="1">
      <alignment horizontal="right"/>
    </xf>
    <xf numFmtId="167" fontId="16" fillId="0" borderId="1" xfId="1" applyNumberFormat="1" applyFont="1" applyFill="1" applyBorder="1" applyAlignment="1">
      <alignment horizontal="right"/>
    </xf>
    <xf numFmtId="43" fontId="16" fillId="0" borderId="1" xfId="1" applyNumberFormat="1" applyFont="1" applyFill="1" applyBorder="1"/>
    <xf numFmtId="6" fontId="16" fillId="0" borderId="1" xfId="1" applyNumberFormat="1" applyFont="1" applyBorder="1" applyAlignment="1">
      <alignment horizontal="right"/>
    </xf>
    <xf numFmtId="169" fontId="25" fillId="0" borderId="1" xfId="1" applyNumberFormat="1" applyFont="1" applyFill="1" applyBorder="1" applyAlignment="1">
      <alignment horizontal="right"/>
    </xf>
    <xf numFmtId="169" fontId="16" fillId="0" borderId="1" xfId="1" applyNumberFormat="1" applyFont="1" applyFill="1" applyBorder="1" applyAlignment="1">
      <alignment horizontal="right"/>
    </xf>
    <xf numFmtId="43" fontId="22" fillId="0" borderId="1" xfId="1" applyNumberFormat="1" applyFont="1" applyFill="1" applyBorder="1" applyAlignment="1">
      <alignment horizontal="right"/>
    </xf>
    <xf numFmtId="0" fontId="3" fillId="0" borderId="1" xfId="0" applyFont="1" applyBorder="1"/>
    <xf numFmtId="43" fontId="26" fillId="0" borderId="1" xfId="1" applyNumberFormat="1" applyFont="1" applyBorder="1"/>
    <xf numFmtId="12" fontId="10" fillId="0" borderId="1" xfId="1" applyNumberFormat="1" applyFont="1" applyFill="1" applyBorder="1"/>
    <xf numFmtId="169" fontId="16" fillId="0" borderId="1" xfId="1" applyNumberFormat="1" applyFont="1" applyFill="1" applyBorder="1"/>
    <xf numFmtId="167" fontId="16" fillId="0" borderId="1" xfId="1" applyNumberFormat="1" applyFont="1" applyFill="1" applyBorder="1"/>
    <xf numFmtId="172" fontId="16" fillId="0" borderId="1" xfId="1" applyNumberFormat="1" applyFont="1" applyFill="1" applyBorder="1"/>
    <xf numFmtId="167" fontId="16" fillId="0" borderId="1" xfId="1" applyNumberFormat="1" applyFont="1" applyBorder="1"/>
    <xf numFmtId="43" fontId="10" fillId="5" borderId="1" xfId="1" applyNumberFormat="1" applyFont="1" applyFill="1" applyBorder="1"/>
    <xf numFmtId="43" fontId="10" fillId="0" borderId="1" xfId="1" applyNumberFormat="1" applyFont="1" applyBorder="1"/>
    <xf numFmtId="0" fontId="27" fillId="0" borderId="1" xfId="0" applyFont="1" applyBorder="1"/>
    <xf numFmtId="3" fontId="16" fillId="0" borderId="1" xfId="0" applyNumberFormat="1" applyFont="1" applyBorder="1"/>
    <xf numFmtId="4" fontId="3" fillId="0" borderId="1" xfId="0" applyNumberFormat="1" applyFont="1" applyBorder="1"/>
    <xf numFmtId="164" fontId="3" fillId="0" borderId="1" xfId="0" applyNumberFormat="1" applyFont="1" applyBorder="1"/>
    <xf numFmtId="170" fontId="3" fillId="0" borderId="1" xfId="0" applyNumberFormat="1" applyFont="1" applyBorder="1"/>
    <xf numFmtId="167" fontId="8" fillId="0" borderId="1" xfId="1" applyNumberFormat="1" applyFont="1" applyFill="1" applyBorder="1" applyAlignment="1">
      <alignment horizontal="right"/>
    </xf>
    <xf numFmtId="43" fontId="10" fillId="5" borderId="1" xfId="1" applyNumberFormat="1" applyFont="1" applyFill="1" applyBorder="1" applyAlignment="1">
      <alignment horizontal="left"/>
    </xf>
    <xf numFmtId="164" fontId="3" fillId="0" borderId="1" xfId="1" applyFont="1" applyBorder="1"/>
    <xf numFmtId="0" fontId="27" fillId="0" borderId="2" xfId="0" applyFont="1" applyBorder="1"/>
    <xf numFmtId="43" fontId="16" fillId="0" borderId="2" xfId="1" applyNumberFormat="1" applyFont="1" applyBorder="1"/>
    <xf numFmtId="0" fontId="16" fillId="0" borderId="2" xfId="0" applyFont="1" applyBorder="1"/>
    <xf numFmtId="43" fontId="16" fillId="0" borderId="3" xfId="1" applyNumberFormat="1" applyFont="1" applyBorder="1"/>
    <xf numFmtId="0" fontId="3" fillId="0" borderId="3" xfId="0" applyFont="1" applyBorder="1"/>
    <xf numFmtId="43" fontId="16" fillId="0" borderId="4" xfId="1" applyNumberFormat="1" applyFont="1" applyBorder="1"/>
    <xf numFmtId="0" fontId="16" fillId="0" borderId="5" xfId="0" applyFont="1" applyBorder="1"/>
    <xf numFmtId="0" fontId="28" fillId="0" borderId="1" xfId="0" applyFont="1" applyBorder="1" applyAlignment="1">
      <alignment vertical="center"/>
    </xf>
    <xf numFmtId="0" fontId="4" fillId="0" borderId="1" xfId="0" applyFont="1" applyBorder="1"/>
    <xf numFmtId="43" fontId="1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43" fontId="10" fillId="0" borderId="1" xfId="1" applyNumberFormat="1" applyFont="1" applyFill="1" applyBorder="1" applyAlignment="1">
      <alignment horizontal="right"/>
    </xf>
    <xf numFmtId="174" fontId="13" fillId="0" borderId="1" xfId="1" applyNumberFormat="1" applyFont="1" applyFill="1" applyBorder="1" applyAlignment="1">
      <alignment horizontal="right"/>
    </xf>
    <xf numFmtId="43" fontId="10" fillId="0" borderId="1" xfId="1" applyNumberFormat="1" applyFont="1" applyFill="1" applyBorder="1"/>
    <xf numFmtId="0" fontId="29" fillId="9" borderId="0" xfId="4"/>
    <xf numFmtId="0" fontId="29" fillId="9" borderId="1" xfId="4" applyBorder="1"/>
    <xf numFmtId="0" fontId="13" fillId="5" borderId="1" xfId="0" applyFont="1" applyFill="1" applyBorder="1" applyAlignment="1">
      <alignment horizontal="right"/>
    </xf>
    <xf numFmtId="0" fontId="4" fillId="5" borderId="1" xfId="0" applyFont="1" applyFill="1" applyBorder="1"/>
    <xf numFmtId="167" fontId="13" fillId="5" borderId="1" xfId="0" applyNumberFormat="1" applyFont="1" applyFill="1" applyBorder="1" applyAlignment="1">
      <alignment horizontal="right"/>
    </xf>
    <xf numFmtId="43" fontId="13" fillId="8" borderId="1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0" fillId="4" borderId="8" xfId="0" applyFont="1" applyFill="1" applyBorder="1" applyAlignment="1">
      <alignment horizontal="center" wrapText="1"/>
    </xf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7" fillId="0" borderId="12" xfId="0" applyFont="1" applyBorder="1" applyAlignment="1">
      <alignment horizontal="right"/>
    </xf>
    <xf numFmtId="0" fontId="7" fillId="8" borderId="12" xfId="0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0" xfId="0" applyFont="1"/>
    <xf numFmtId="0" fontId="31" fillId="0" borderId="1" xfId="5" applyFont="1" applyBorder="1"/>
    <xf numFmtId="0" fontId="5" fillId="7" borderId="1" xfId="5" applyFont="1" applyFill="1" applyBorder="1" applyAlignment="1">
      <alignment horizontal="center" wrapText="1"/>
    </xf>
    <xf numFmtId="43" fontId="5" fillId="6" borderId="1" xfId="6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center" wrapText="1"/>
    </xf>
    <xf numFmtId="0" fontId="31" fillId="0" borderId="0" xfId="5" applyFont="1"/>
    <xf numFmtId="164" fontId="5" fillId="4" borderId="1" xfId="5" applyNumberFormat="1" applyFont="1" applyFill="1" applyBorder="1" applyAlignment="1">
      <alignment horizontal="center" wrapText="1"/>
    </xf>
    <xf numFmtId="173" fontId="5" fillId="6" borderId="1" xfId="5" applyNumberFormat="1" applyFont="1" applyFill="1" applyBorder="1"/>
    <xf numFmtId="173" fontId="5" fillId="7" borderId="1" xfId="5" applyNumberFormat="1" applyFont="1" applyFill="1" applyBorder="1"/>
    <xf numFmtId="174" fontId="5" fillId="4" borderId="1" xfId="5" applyNumberFormat="1" applyFont="1" applyFill="1" applyBorder="1" applyAlignment="1">
      <alignment horizontal="center" wrapText="1"/>
    </xf>
    <xf numFmtId="164" fontId="31" fillId="0" borderId="0" xfId="5" applyNumberFormat="1" applyFont="1"/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43" fontId="10" fillId="0" borderId="1" xfId="1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3" fontId="22" fillId="0" borderId="1" xfId="1" applyNumberFormat="1" applyFont="1" applyFill="1" applyBorder="1" applyAlignment="1">
      <alignment horizontal="center"/>
    </xf>
    <xf numFmtId="0" fontId="30" fillId="5" borderId="9" xfId="0" applyFont="1" applyFill="1" applyBorder="1" applyAlignment="1">
      <alignment horizontal="center" wrapText="1"/>
    </xf>
    <xf numFmtId="0" fontId="30" fillId="5" borderId="10" xfId="0" applyFont="1" applyFill="1" applyBorder="1" applyAlignment="1">
      <alignment horizontal="center" wrapText="1"/>
    </xf>
    <xf numFmtId="0" fontId="30" fillId="5" borderId="11" xfId="0" applyFont="1" applyFill="1" applyBorder="1" applyAlignment="1">
      <alignment horizontal="center" wrapText="1"/>
    </xf>
  </cellXfs>
  <cellStyles count="7">
    <cellStyle name="Accent5" xfId="4" builtinId="45"/>
    <cellStyle name="Comma" xfId="1" builtinId="3"/>
    <cellStyle name="Comma 2" xfId="6" xr:uid="{0705A01F-125E-49A4-A9F2-C40EF1A89DCC}"/>
    <cellStyle name="Hyperlink" xfId="2" builtinId="8"/>
    <cellStyle name="Normal" xfId="0" builtinId="0"/>
    <cellStyle name="Normal 2" xfId="3" xr:uid="{D28ECE94-4F7C-4758-9933-62456058C5A5}"/>
    <cellStyle name="Normal 3" xfId="5" xr:uid="{D434894A-DB55-4896-896D-157E815B5EA4}"/>
  </cellStyles>
  <dxfs count="1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475694f4-040d-4558-b69b-66d5c6bd705a/7d2dc8ce1c9f95c3433b5cf6f0cea33109903bd6605d703c2a305c6feb6a1a71/MASTERCARD%20RATE%20FOR%20TODAY.xlsx" TargetMode="External"/><Relationship Id="rId2" Type="http://schemas.openxmlformats.org/officeDocument/2006/relationships/externalLinkPath" Target="file:///C:\Users\A263858\AppData\Local\Microsoft\Olk\Attachments\ooa-475694f4-040d-4558-b69b-66d5c6bd705a\7d2dc8ce1c9f95c3433b5cf6f0cea33109903bd6605d703c2a305c6feb6a1a71\MASTERCARD%20RATE%20FOR%20TODAY.xlsx" TargetMode="External"/><Relationship Id="rId1" Type="http://schemas.openxmlformats.org/officeDocument/2006/relationships/externalLinkPath" Target="/Users/A263858/AppData/Local/Microsoft/Olk/Attachments/ooa-475694f4-040d-4558-b69b-66d5c6bd705a/7d2dc8ce1c9f95c3433b5cf6f0cea33109903bd6605d703c2a305c6feb6a1a71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1499.1964</v>
          </cell>
        </row>
        <row r="3">
          <cell r="A3">
            <v>328</v>
          </cell>
          <cell r="B3">
            <v>209.54974000000001</v>
          </cell>
        </row>
        <row r="4">
          <cell r="A4">
            <v>953</v>
          </cell>
          <cell r="B4">
            <v>103.15665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8.09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95.318910000000002</v>
          </cell>
        </row>
        <row r="9">
          <cell r="A9">
            <v>72</v>
          </cell>
          <cell r="B9">
            <v>13.529816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33.200000000000003</v>
          </cell>
        </row>
        <row r="12">
          <cell r="A12">
            <v>949</v>
          </cell>
          <cell r="B12">
            <v>48.040500000000002</v>
          </cell>
        </row>
        <row r="13">
          <cell r="A13">
            <v>586</v>
          </cell>
          <cell r="B13">
            <v>277.75</v>
          </cell>
        </row>
        <row r="14">
          <cell r="A14">
            <v>702</v>
          </cell>
          <cell r="B14">
            <v>1.2795000000000001</v>
          </cell>
        </row>
        <row r="15">
          <cell r="A15">
            <v>524</v>
          </cell>
          <cell r="B15">
            <v>153.23599999999999</v>
          </cell>
        </row>
        <row r="16">
          <cell r="A16">
            <v>50</v>
          </cell>
          <cell r="B16">
            <v>122.3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11.52</v>
          </cell>
        </row>
        <row r="19">
          <cell r="A19">
            <v>971</v>
          </cell>
          <cell r="B19">
            <v>64.89</v>
          </cell>
        </row>
        <row r="20">
          <cell r="A20">
            <v>682</v>
          </cell>
          <cell r="B20">
            <v>3.7555999999999998</v>
          </cell>
        </row>
        <row r="21">
          <cell r="A21">
            <v>978</v>
          </cell>
          <cell r="B21">
            <v>0.86445300000000003</v>
          </cell>
        </row>
        <row r="22">
          <cell r="A22">
            <v>90</v>
          </cell>
          <cell r="B22">
            <v>7.7661340000000001</v>
          </cell>
        </row>
        <row r="23">
          <cell r="A23">
            <v>157</v>
          </cell>
          <cell r="B23">
            <v>6.7390549999999996</v>
          </cell>
        </row>
        <row r="24">
          <cell r="A24">
            <v>324</v>
          </cell>
          <cell r="B24">
            <v>8785.5370000000003</v>
          </cell>
        </row>
        <row r="25">
          <cell r="A25">
            <v>967</v>
          </cell>
          <cell r="B25">
            <v>18.754960000000001</v>
          </cell>
        </row>
        <row r="26">
          <cell r="A26">
            <v>882</v>
          </cell>
          <cell r="B26">
            <v>2.6693148999999998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11794.88</v>
          </cell>
        </row>
        <row r="29">
          <cell r="A29">
            <v>124</v>
          </cell>
          <cell r="B29">
            <v>1.3914</v>
          </cell>
        </row>
        <row r="30">
          <cell r="A30">
            <v>996</v>
          </cell>
          <cell r="B30">
            <v>775.3356</v>
          </cell>
        </row>
        <row r="31">
          <cell r="A31">
            <v>242</v>
          </cell>
          <cell r="B31">
            <v>2.1739123</v>
          </cell>
        </row>
        <row r="32">
          <cell r="A32">
            <v>934</v>
          </cell>
          <cell r="B32">
            <v>3.5049999999999999</v>
          </cell>
        </row>
        <row r="33">
          <cell r="A33">
            <v>64</v>
          </cell>
          <cell r="B33">
            <v>95.762505000000004</v>
          </cell>
        </row>
        <row r="34">
          <cell r="A34">
            <v>985</v>
          </cell>
          <cell r="B34">
            <v>3.7477</v>
          </cell>
        </row>
        <row r="35">
          <cell r="A35">
            <v>756</v>
          </cell>
          <cell r="B35">
            <v>0.81310000000000004</v>
          </cell>
        </row>
        <row r="36">
          <cell r="A36">
            <v>578</v>
          </cell>
          <cell r="B36">
            <v>9.4460999999999995</v>
          </cell>
        </row>
        <row r="37">
          <cell r="A37">
            <v>516</v>
          </cell>
          <cell r="B37">
            <v>16.294899000000001</v>
          </cell>
        </row>
        <row r="38">
          <cell r="A38">
            <v>238</v>
          </cell>
          <cell r="B38">
            <v>0.73986300000000005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7.6429999999999998</v>
          </cell>
        </row>
        <row r="41">
          <cell r="A41">
            <v>901</v>
          </cell>
          <cell r="B41">
            <v>31.907001000000001</v>
          </cell>
        </row>
        <row r="42">
          <cell r="A42">
            <v>834</v>
          </cell>
          <cell r="B42">
            <v>2670</v>
          </cell>
        </row>
        <row r="43">
          <cell r="A43">
            <v>952</v>
          </cell>
          <cell r="B43">
            <v>567.04399999999998</v>
          </cell>
        </row>
        <row r="44">
          <cell r="A44">
            <v>360</v>
          </cell>
          <cell r="B44">
            <v>17880</v>
          </cell>
        </row>
        <row r="45">
          <cell r="A45">
            <v>496</v>
          </cell>
          <cell r="B45">
            <v>3601</v>
          </cell>
        </row>
        <row r="46">
          <cell r="A46">
            <v>941</v>
          </cell>
          <cell r="B46">
            <v>100.68</v>
          </cell>
        </row>
        <row r="47">
          <cell r="A47">
            <v>434</v>
          </cell>
          <cell r="B47">
            <v>6.3750625000000003</v>
          </cell>
        </row>
        <row r="48">
          <cell r="A48">
            <v>930</v>
          </cell>
          <cell r="B48">
            <v>21.245785000000001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95.772499999999994</v>
          </cell>
        </row>
        <row r="51">
          <cell r="A51">
            <v>981</v>
          </cell>
          <cell r="B51">
            <v>2.5760000000000001</v>
          </cell>
        </row>
        <row r="52">
          <cell r="A52">
            <v>752</v>
          </cell>
          <cell r="B52">
            <v>9.5604999999999993</v>
          </cell>
        </row>
        <row r="53">
          <cell r="A53">
            <v>116</v>
          </cell>
          <cell r="B53">
            <v>4049.4684999999999</v>
          </cell>
        </row>
        <row r="54">
          <cell r="A54">
            <v>512</v>
          </cell>
          <cell r="B54">
            <v>0.38512999999999997</v>
          </cell>
        </row>
        <row r="55">
          <cell r="A55">
            <v>977</v>
          </cell>
          <cell r="B55">
            <v>1.690723</v>
          </cell>
        </row>
        <row r="56">
          <cell r="A56">
            <v>174</v>
          </cell>
          <cell r="B56">
            <v>425.28300000000002</v>
          </cell>
        </row>
        <row r="57">
          <cell r="A57">
            <v>748</v>
          </cell>
          <cell r="B57">
            <v>16.2834</v>
          </cell>
        </row>
        <row r="58">
          <cell r="A58">
            <v>156</v>
          </cell>
          <cell r="B58">
            <v>6.7302999999999997</v>
          </cell>
        </row>
        <row r="59">
          <cell r="A59">
            <v>96</v>
          </cell>
          <cell r="B59">
            <v>1.2795000000000001</v>
          </cell>
        </row>
        <row r="60">
          <cell r="A60">
            <v>788</v>
          </cell>
          <cell r="B60">
            <v>2.9249999999999998</v>
          </cell>
        </row>
        <row r="61">
          <cell r="A61">
            <v>608</v>
          </cell>
          <cell r="B61">
            <v>62.004997000000003</v>
          </cell>
        </row>
        <row r="62">
          <cell r="A62">
            <v>430</v>
          </cell>
          <cell r="B62">
            <v>181.75409999999999</v>
          </cell>
        </row>
        <row r="63">
          <cell r="A63">
            <v>548</v>
          </cell>
          <cell r="B63">
            <v>116.52800000000001</v>
          </cell>
        </row>
        <row r="64">
          <cell r="A64">
            <v>826</v>
          </cell>
          <cell r="B64">
            <v>0.73986300000000005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122.84</v>
          </cell>
        </row>
        <row r="67">
          <cell r="A67">
            <v>208</v>
          </cell>
          <cell r="B67">
            <v>6.4619999999999997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132.82443000000001</v>
          </cell>
        </row>
        <row r="70">
          <cell r="A70">
            <v>933</v>
          </cell>
          <cell r="B70">
            <v>3.0284</v>
          </cell>
        </row>
        <row r="71">
          <cell r="A71">
            <v>292</v>
          </cell>
          <cell r="B71">
            <v>0.73986300000000005</v>
          </cell>
        </row>
        <row r="72">
          <cell r="A72">
            <v>704</v>
          </cell>
          <cell r="B72">
            <v>26197</v>
          </cell>
        </row>
        <row r="73">
          <cell r="A73">
            <v>426</v>
          </cell>
          <cell r="B73">
            <v>16.2834</v>
          </cell>
        </row>
        <row r="74">
          <cell r="A74">
            <v>230</v>
          </cell>
          <cell r="B74">
            <v>162.01179999999999</v>
          </cell>
        </row>
        <row r="75">
          <cell r="A75">
            <v>392</v>
          </cell>
          <cell r="B75">
            <v>159.71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316.58</v>
          </cell>
        </row>
        <row r="78">
          <cell r="A78">
            <v>973</v>
          </cell>
          <cell r="B78">
            <v>920.87829999999997</v>
          </cell>
        </row>
        <row r="79">
          <cell r="A79">
            <v>170</v>
          </cell>
          <cell r="B79">
            <v>3098.79</v>
          </cell>
        </row>
        <row r="80">
          <cell r="A80">
            <v>188</v>
          </cell>
          <cell r="B80">
            <v>457.08499999999998</v>
          </cell>
        </row>
        <row r="81">
          <cell r="A81">
            <v>152</v>
          </cell>
          <cell r="B81">
            <v>929.55005000000006</v>
          </cell>
        </row>
        <row r="82">
          <cell r="A82">
            <v>8</v>
          </cell>
          <cell r="B82">
            <v>79.950005000000004</v>
          </cell>
        </row>
        <row r="83">
          <cell r="A83">
            <v>270</v>
          </cell>
          <cell r="B83">
            <v>72.649994000000007</v>
          </cell>
        </row>
        <row r="84">
          <cell r="A84">
            <v>929</v>
          </cell>
          <cell r="B84">
            <v>39.943309999999997</v>
          </cell>
        </row>
        <row r="85">
          <cell r="A85">
            <v>566</v>
          </cell>
          <cell r="B85">
            <v>1353.33</v>
          </cell>
        </row>
        <row r="86">
          <cell r="A86">
            <v>404</v>
          </cell>
          <cell r="B86">
            <v>129.46469999999999</v>
          </cell>
        </row>
        <row r="87">
          <cell r="A87">
            <v>108</v>
          </cell>
          <cell r="B87">
            <v>2995.6152000000002</v>
          </cell>
        </row>
        <row r="88">
          <cell r="A88">
            <v>388</v>
          </cell>
          <cell r="B88">
            <v>158.39393999999999</v>
          </cell>
        </row>
        <row r="89">
          <cell r="A89">
            <v>504</v>
          </cell>
          <cell r="B89">
            <v>9.2682000000000002</v>
          </cell>
        </row>
        <row r="90">
          <cell r="A90">
            <v>784</v>
          </cell>
          <cell r="B90">
            <v>3.6737000000000002</v>
          </cell>
        </row>
        <row r="91">
          <cell r="A91">
            <v>604</v>
          </cell>
          <cell r="B91">
            <v>3.3704000000000001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4312.1779999999999</v>
          </cell>
        </row>
        <row r="95">
          <cell r="A95">
            <v>484</v>
          </cell>
          <cell r="B95">
            <v>17.063800000000001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44.700603000000001</v>
          </cell>
        </row>
        <row r="99">
          <cell r="A99">
            <v>800</v>
          </cell>
          <cell r="B99">
            <v>3725.7204999999999</v>
          </cell>
        </row>
        <row r="100">
          <cell r="A100">
            <v>818</v>
          </cell>
          <cell r="B100">
            <v>50.756138</v>
          </cell>
        </row>
        <row r="101">
          <cell r="A101">
            <v>936</v>
          </cell>
          <cell r="B101">
            <v>11.25</v>
          </cell>
        </row>
        <row r="102">
          <cell r="A102">
            <v>344</v>
          </cell>
          <cell r="B102">
            <v>7.8448000000000002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52.990099999999998</v>
          </cell>
        </row>
        <row r="105">
          <cell r="A105">
            <v>400</v>
          </cell>
          <cell r="B105">
            <v>0.71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22.789299</v>
          </cell>
        </row>
        <row r="108">
          <cell r="A108">
            <v>418</v>
          </cell>
          <cell r="B108">
            <v>22636</v>
          </cell>
        </row>
        <row r="109">
          <cell r="A109">
            <v>858</v>
          </cell>
          <cell r="B109">
            <v>40.130000000000003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2295.4802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6.7286000000000001</v>
          </cell>
        </row>
        <row r="114">
          <cell r="A114">
            <v>600</v>
          </cell>
          <cell r="B114">
            <v>6027.5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4.0720000000000001</v>
          </cell>
        </row>
        <row r="117">
          <cell r="A117">
            <v>144</v>
          </cell>
          <cell r="B117">
            <v>331.4</v>
          </cell>
        </row>
        <row r="118">
          <cell r="A118">
            <v>262</v>
          </cell>
          <cell r="B118">
            <v>177.65</v>
          </cell>
        </row>
        <row r="119">
          <cell r="A119">
            <v>558</v>
          </cell>
          <cell r="B119">
            <v>36.65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47.715297999999997</v>
          </cell>
        </row>
        <row r="122">
          <cell r="A122">
            <v>498</v>
          </cell>
          <cell r="B122">
            <v>17.152270000000001</v>
          </cell>
        </row>
        <row r="123">
          <cell r="A123">
            <v>776</v>
          </cell>
          <cell r="B123">
            <v>2.3123328999999999</v>
          </cell>
        </row>
        <row r="124">
          <cell r="A124">
            <v>943</v>
          </cell>
          <cell r="B124">
            <v>63.974437999999999</v>
          </cell>
        </row>
        <row r="125">
          <cell r="A125">
            <v>598</v>
          </cell>
          <cell r="B125">
            <v>4.424779</v>
          </cell>
        </row>
        <row r="126">
          <cell r="A126">
            <v>654</v>
          </cell>
          <cell r="B126">
            <v>0.73986300000000005</v>
          </cell>
        </row>
        <row r="127">
          <cell r="A127">
            <v>340</v>
          </cell>
          <cell r="B127">
            <v>26.858982000000001</v>
          </cell>
        </row>
        <row r="128">
          <cell r="A128">
            <v>643</v>
          </cell>
          <cell r="B128">
            <v>85.369995000000003</v>
          </cell>
        </row>
        <row r="129">
          <cell r="A129">
            <v>414</v>
          </cell>
          <cell r="B129">
            <v>0.30719999999999997</v>
          </cell>
        </row>
        <row r="130">
          <cell r="A130">
            <v>51</v>
          </cell>
          <cell r="B130">
            <v>364.50592</v>
          </cell>
        </row>
        <row r="131">
          <cell r="A131">
            <v>972</v>
          </cell>
          <cell r="B131">
            <v>9.2591999999999999</v>
          </cell>
        </row>
        <row r="132">
          <cell r="A132">
            <v>398</v>
          </cell>
          <cell r="B132">
            <v>461.24002000000002</v>
          </cell>
        </row>
        <row r="133">
          <cell r="A133">
            <v>928</v>
          </cell>
          <cell r="B133">
            <v>775.3356</v>
          </cell>
        </row>
        <row r="134">
          <cell r="A134">
            <v>454</v>
          </cell>
          <cell r="B134">
            <v>1736.0971999999999</v>
          </cell>
        </row>
        <row r="135">
          <cell r="A135">
            <v>158</v>
          </cell>
          <cell r="B135">
            <v>6.7175454999999999</v>
          </cell>
        </row>
        <row r="136">
          <cell r="A136">
            <v>554</v>
          </cell>
          <cell r="B136">
            <v>1.7070669999999999</v>
          </cell>
        </row>
        <row r="137">
          <cell r="A137">
            <v>950</v>
          </cell>
          <cell r="B137">
            <v>566.82996000000003</v>
          </cell>
        </row>
        <row r="138">
          <cell r="A138">
            <v>968</v>
          </cell>
          <cell r="B138">
            <v>37.957417</v>
          </cell>
        </row>
        <row r="139">
          <cell r="A139">
            <v>214</v>
          </cell>
          <cell r="B139">
            <v>58.748800000000003</v>
          </cell>
        </row>
        <row r="140">
          <cell r="A140">
            <v>376</v>
          </cell>
          <cell r="B140">
            <v>2.9984999999999999</v>
          </cell>
        </row>
        <row r="141">
          <cell r="A141">
            <v>36</v>
          </cell>
          <cell r="B141">
            <v>1.4156280000000001</v>
          </cell>
        </row>
        <row r="142">
          <cell r="A142">
            <v>710</v>
          </cell>
          <cell r="B142">
            <v>16.294899000000001</v>
          </cell>
        </row>
        <row r="143">
          <cell r="A143">
            <v>203</v>
          </cell>
          <cell r="B143">
            <v>20.945</v>
          </cell>
        </row>
        <row r="144">
          <cell r="A144">
            <v>728</v>
          </cell>
          <cell r="B144">
            <v>5679.9823999999999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4.5411999999999999</v>
          </cell>
        </row>
        <row r="148">
          <cell r="A148">
            <v>410</v>
          </cell>
          <cell r="B148">
            <v>1385.3398</v>
          </cell>
        </row>
        <row r="149">
          <cell r="A149">
            <v>706</v>
          </cell>
          <cell r="B149">
            <v>572.4144</v>
          </cell>
        </row>
        <row r="150">
          <cell r="A150">
            <v>690</v>
          </cell>
          <cell r="B150">
            <v>14.4338</v>
          </cell>
        </row>
        <row r="151">
          <cell r="A151">
            <v>986</v>
          </cell>
          <cell r="B151">
            <v>5.2244999999999999</v>
          </cell>
        </row>
        <row r="152">
          <cell r="A152">
            <v>3</v>
          </cell>
          <cell r="B152">
            <v>1420.3789999999999</v>
          </cell>
        </row>
        <row r="153">
          <cell r="A153">
            <v>924</v>
          </cell>
          <cell r="B153">
            <v>28.521101000000002</v>
          </cell>
        </row>
        <row r="154">
          <cell r="A154">
            <v>646</v>
          </cell>
          <cell r="B154">
            <v>1474.82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131.17679999999999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61601-624C-4AB1-B4D0-8BD992600A93}">
  <dimension ref="A1:AI93"/>
  <sheetViews>
    <sheetView tabSelected="1" workbookViewId="0">
      <selection activeCell="F12" sqref="F12"/>
    </sheetView>
  </sheetViews>
  <sheetFormatPr defaultColWidth="8.81640625" defaultRowHeight="12.5" x14ac:dyDescent="0.35"/>
  <cols>
    <col min="1" max="1" width="24.36328125" style="19" customWidth="1"/>
    <col min="2" max="2" width="20" style="19" customWidth="1"/>
    <col min="3" max="3" width="29.81640625" style="19" customWidth="1"/>
    <col min="4" max="4" width="26" style="19" customWidth="1"/>
    <col min="5" max="5" width="15.26953125" style="19" customWidth="1"/>
    <col min="6" max="6" width="21.36328125" style="19" customWidth="1"/>
    <col min="7" max="7" width="27.08984375" style="82" hidden="1" customWidth="1"/>
    <col min="8" max="8" width="11.26953125" style="82" hidden="1" customWidth="1"/>
    <col min="9" max="9" width="2.26953125" style="82" hidden="1" customWidth="1"/>
    <col min="10" max="10" width="36" style="82" customWidth="1"/>
    <col min="11" max="11" width="25.36328125" style="82" bestFit="1" customWidth="1"/>
    <col min="12" max="12" width="0.81640625" style="19" customWidth="1"/>
    <col min="13" max="13" width="27.81640625" style="19" customWidth="1"/>
    <col min="14" max="14" width="0.7265625" style="19" customWidth="1"/>
    <col min="15" max="15" width="21.36328125" style="19" customWidth="1"/>
    <col min="16" max="16" width="27.08984375" style="82" hidden="1" customWidth="1"/>
    <col min="17" max="17" width="11.26953125" style="82" hidden="1" customWidth="1"/>
    <col min="18" max="18" width="2.26953125" style="82" hidden="1" customWidth="1"/>
    <col min="19" max="19" width="36" style="82" customWidth="1"/>
    <col min="20" max="20" width="25.36328125" style="82" bestFit="1" customWidth="1"/>
    <col min="21" max="21" width="0.81640625" style="19" customWidth="1"/>
    <col min="22" max="22" width="27.81640625" style="19" customWidth="1"/>
    <col min="23" max="23" width="24.08984375" style="19" customWidth="1"/>
    <col min="24" max="24" width="11.26953125" style="19" hidden="1" customWidth="1"/>
    <col min="25" max="25" width="11.81640625" style="19" customWidth="1"/>
    <col min="26" max="26" width="4.36328125" style="19" customWidth="1"/>
    <col min="27" max="27" width="20" style="19" bestFit="1" customWidth="1"/>
    <col min="28" max="28" width="18.6328125" style="19" customWidth="1"/>
    <col min="29" max="29" width="16.26953125" style="19" customWidth="1"/>
    <col min="30" max="30" width="28.7265625" style="19" hidden="1" customWidth="1"/>
    <col min="31" max="16384" width="8.81640625" style="19"/>
  </cols>
  <sheetData>
    <row r="1" spans="1:22" ht="14.5" x14ac:dyDescent="0.35">
      <c r="A1" s="9" t="s">
        <v>0</v>
      </c>
      <c r="B1" s="17"/>
      <c r="C1" s="17"/>
      <c r="D1" s="17"/>
      <c r="E1" s="17"/>
      <c r="F1" s="17"/>
      <c r="G1" s="18"/>
      <c r="H1" s="18"/>
      <c r="I1" s="18"/>
      <c r="J1" s="18"/>
      <c r="K1" s="18"/>
      <c r="L1" s="17"/>
      <c r="M1" s="17"/>
      <c r="O1" s="17"/>
      <c r="P1" s="18"/>
      <c r="Q1" s="18"/>
      <c r="R1" s="18"/>
      <c r="S1" s="18"/>
      <c r="T1" s="18"/>
      <c r="U1" s="17"/>
      <c r="V1" s="17"/>
    </row>
    <row r="2" spans="1:22" ht="14.5" x14ac:dyDescent="0.35">
      <c r="A2" s="20" t="s">
        <v>1</v>
      </c>
      <c r="B2" s="21"/>
      <c r="C2" s="22"/>
      <c r="D2" s="22"/>
      <c r="E2" s="17"/>
      <c r="F2" s="17"/>
      <c r="G2" s="18"/>
      <c r="H2" s="18"/>
      <c r="I2" s="9"/>
      <c r="J2" s="18"/>
      <c r="K2" s="18"/>
      <c r="L2" s="17"/>
      <c r="M2" s="17"/>
      <c r="O2" s="17"/>
      <c r="P2" s="18"/>
      <c r="Q2" s="18"/>
      <c r="R2" s="9"/>
      <c r="S2" s="18"/>
      <c r="T2" s="18"/>
      <c r="U2" s="17"/>
      <c r="V2" s="17"/>
    </row>
    <row r="3" spans="1:22" ht="14.5" x14ac:dyDescent="0.35">
      <c r="A3" s="20" t="s">
        <v>2</v>
      </c>
      <c r="B3" s="21"/>
      <c r="C3" s="22"/>
      <c r="D3" s="22"/>
      <c r="E3" s="17"/>
      <c r="F3" s="17"/>
      <c r="G3" s="18"/>
      <c r="H3" s="18"/>
      <c r="I3" s="18"/>
      <c r="J3" s="23"/>
      <c r="K3" s="18"/>
      <c r="L3" s="17"/>
      <c r="M3" s="17"/>
      <c r="O3" s="17"/>
      <c r="P3" s="18"/>
      <c r="Q3" s="18"/>
      <c r="R3" s="18"/>
      <c r="S3" s="23"/>
      <c r="T3" s="18"/>
      <c r="U3" s="17"/>
      <c r="V3" s="17"/>
    </row>
    <row r="4" spans="1:22" ht="14.5" x14ac:dyDescent="0.35">
      <c r="A4" s="24" t="s">
        <v>3</v>
      </c>
      <c r="B4" s="17"/>
      <c r="C4" s="17"/>
      <c r="D4" s="17"/>
      <c r="E4" s="17"/>
      <c r="F4" s="17"/>
      <c r="G4" s="18"/>
      <c r="H4" s="18"/>
      <c r="I4" s="18" t="s">
        <v>0</v>
      </c>
      <c r="J4" s="23"/>
      <c r="K4" s="18"/>
      <c r="L4" s="17"/>
      <c r="M4" s="17"/>
      <c r="O4" s="17"/>
      <c r="P4" s="18"/>
      <c r="Q4" s="18"/>
      <c r="R4" s="18" t="s">
        <v>0</v>
      </c>
      <c r="S4" s="23"/>
      <c r="T4" s="18"/>
      <c r="U4" s="17"/>
      <c r="V4" s="17"/>
    </row>
    <row r="5" spans="1:22" ht="14.5" x14ac:dyDescent="0.35">
      <c r="A5" s="25"/>
      <c r="B5" s="26" t="s">
        <v>4</v>
      </c>
      <c r="C5" s="25"/>
      <c r="D5" s="25"/>
      <c r="F5" s="25"/>
      <c r="G5" s="25"/>
      <c r="H5" s="25" t="s">
        <v>0</v>
      </c>
      <c r="I5" s="18"/>
      <c r="J5" s="23"/>
      <c r="K5" s="18"/>
      <c r="L5" s="17"/>
      <c r="M5" s="17"/>
      <c r="O5" s="25"/>
      <c r="P5" s="25"/>
      <c r="Q5" s="25" t="s">
        <v>0</v>
      </c>
      <c r="R5" s="18"/>
      <c r="S5" s="23"/>
      <c r="T5" s="18"/>
      <c r="U5" s="17"/>
      <c r="V5" s="17"/>
    </row>
    <row r="6" spans="1:22" ht="14.5" x14ac:dyDescent="0.35">
      <c r="A6" s="27"/>
      <c r="B6" s="28" t="s">
        <v>83</v>
      </c>
      <c r="C6" s="29"/>
      <c r="D6" s="29"/>
      <c r="F6" s="25"/>
      <c r="G6" s="25"/>
      <c r="H6" s="25"/>
      <c r="I6" s="18"/>
      <c r="J6" s="30"/>
      <c r="K6" s="30"/>
      <c r="L6" s="17"/>
      <c r="M6" s="17"/>
      <c r="O6" s="25"/>
      <c r="P6" s="25"/>
      <c r="Q6" s="25"/>
      <c r="R6" s="18"/>
      <c r="S6" s="30"/>
      <c r="T6" s="30"/>
      <c r="U6" s="17"/>
      <c r="V6" s="17"/>
    </row>
    <row r="7" spans="1:22" ht="14.5" x14ac:dyDescent="0.35">
      <c r="A7" s="26"/>
      <c r="B7" s="28" t="s">
        <v>82</v>
      </c>
      <c r="C7" s="29"/>
      <c r="D7" s="29"/>
      <c r="F7" s="25"/>
      <c r="G7" s="25" t="s">
        <v>91</v>
      </c>
      <c r="H7" s="25"/>
      <c r="I7" s="18"/>
      <c r="J7" s="23"/>
      <c r="K7" s="18"/>
      <c r="L7" s="17"/>
      <c r="M7" s="17"/>
      <c r="O7" s="25"/>
      <c r="P7" s="25" t="s">
        <v>91</v>
      </c>
      <c r="Q7" s="25"/>
      <c r="R7" s="18"/>
      <c r="S7" s="23"/>
      <c r="T7" s="18"/>
      <c r="U7" s="17"/>
      <c r="V7" s="17"/>
    </row>
    <row r="8" spans="1:22" ht="14.5" x14ac:dyDescent="0.35">
      <c r="A8" s="29"/>
      <c r="B8" s="26" t="s">
        <v>5</v>
      </c>
      <c r="C8" s="29"/>
      <c r="D8" s="29"/>
      <c r="E8" s="29"/>
      <c r="F8" s="17"/>
      <c r="G8" s="30">
        <v>0</v>
      </c>
      <c r="H8" s="18"/>
      <c r="I8" s="18"/>
      <c r="J8" s="23"/>
      <c r="K8" s="30"/>
      <c r="L8" s="17"/>
      <c r="M8" s="17"/>
      <c r="O8" s="17"/>
      <c r="P8" s="30">
        <v>0</v>
      </c>
      <c r="Q8" s="18"/>
      <c r="R8" s="18"/>
      <c r="S8" s="23"/>
      <c r="T8" s="30"/>
      <c r="U8" s="17"/>
      <c r="V8" s="17"/>
    </row>
    <row r="9" spans="1:22" ht="14.5" x14ac:dyDescent="0.35">
      <c r="A9" s="29"/>
      <c r="B9" s="26"/>
      <c r="C9" s="25"/>
      <c r="D9" s="25"/>
      <c r="E9" s="25"/>
      <c r="F9" s="25"/>
      <c r="G9" s="31"/>
      <c r="H9" s="31"/>
      <c r="I9" s="25"/>
      <c r="J9" s="25"/>
      <c r="K9" s="18"/>
      <c r="L9" s="17"/>
      <c r="M9" s="17"/>
      <c r="O9" s="25"/>
      <c r="P9" s="31"/>
      <c r="Q9" s="31"/>
      <c r="R9" s="25"/>
      <c r="S9" s="25"/>
      <c r="T9" s="18"/>
      <c r="U9" s="17"/>
      <c r="V9" s="17"/>
    </row>
    <row r="10" spans="1:22" ht="14.5" x14ac:dyDescent="0.35">
      <c r="A10" s="29"/>
      <c r="B10" s="26"/>
      <c r="C10" s="24"/>
      <c r="D10" s="24"/>
      <c r="E10" s="25"/>
      <c r="F10" s="25"/>
      <c r="G10" s="31"/>
      <c r="H10" s="31"/>
      <c r="I10" s="25"/>
      <c r="J10" s="25"/>
      <c r="K10" s="18"/>
      <c r="L10" s="17"/>
      <c r="M10" s="17"/>
      <c r="O10" s="25"/>
      <c r="P10" s="31"/>
      <c r="Q10" s="31"/>
      <c r="R10" s="25"/>
      <c r="S10" s="25"/>
      <c r="T10" s="18"/>
      <c r="U10" s="17"/>
      <c r="V10" s="17"/>
    </row>
    <row r="11" spans="1:22" ht="14.5" x14ac:dyDescent="0.35">
      <c r="A11" s="29"/>
      <c r="B11" s="29"/>
      <c r="C11" s="29"/>
      <c r="D11" s="29"/>
      <c r="E11" s="29"/>
      <c r="F11" s="17"/>
      <c r="G11" s="32"/>
      <c r="H11" s="31"/>
      <c r="I11" s="31"/>
      <c r="J11" s="30"/>
      <c r="K11" s="33"/>
      <c r="L11" s="17"/>
      <c r="M11" s="17"/>
      <c r="O11" s="17"/>
      <c r="P11" s="32"/>
      <c r="Q11" s="31"/>
      <c r="R11" s="31"/>
      <c r="S11" s="30"/>
      <c r="T11" s="33"/>
      <c r="U11" s="17"/>
      <c r="V11" s="17"/>
    </row>
    <row r="12" spans="1:22" ht="14.5" x14ac:dyDescent="0.35">
      <c r="A12" s="29"/>
      <c r="B12" s="29"/>
      <c r="C12" s="29"/>
      <c r="D12" s="29"/>
      <c r="E12" s="29"/>
      <c r="F12" s="23"/>
      <c r="G12" s="23"/>
      <c r="H12" s="31"/>
      <c r="I12" s="23"/>
      <c r="J12" s="18"/>
      <c r="K12" s="18"/>
      <c r="L12" s="17"/>
      <c r="M12" s="17"/>
      <c r="O12" s="23"/>
      <c r="P12" s="23"/>
      <c r="Q12" s="31"/>
      <c r="R12" s="23"/>
      <c r="S12" s="18"/>
      <c r="T12" s="18"/>
      <c r="U12" s="17"/>
      <c r="V12" s="17"/>
    </row>
    <row r="13" spans="1:22" ht="14.5" x14ac:dyDescent="0.35">
      <c r="A13" s="29"/>
      <c r="E13" s="29"/>
      <c r="G13" s="23"/>
      <c r="H13" s="23"/>
      <c r="I13" s="23"/>
      <c r="J13" s="18"/>
      <c r="K13" s="29"/>
      <c r="L13" s="17"/>
      <c r="M13" s="17"/>
      <c r="P13" s="23"/>
      <c r="Q13" s="23"/>
      <c r="R13" s="23"/>
      <c r="S13" s="18"/>
      <c r="T13" s="29"/>
      <c r="U13" s="17"/>
      <c r="V13" s="17"/>
    </row>
    <row r="14" spans="1:22" ht="14.5" x14ac:dyDescent="0.35">
      <c r="A14" s="34"/>
      <c r="B14" s="35"/>
      <c r="C14" s="35"/>
      <c r="D14" s="35"/>
      <c r="E14" s="35"/>
      <c r="F14" s="34" t="s">
        <v>0</v>
      </c>
      <c r="G14" s="35"/>
      <c r="H14" s="36"/>
      <c r="I14" s="37"/>
      <c r="J14" s="36"/>
      <c r="K14" s="35"/>
      <c r="L14" s="17"/>
      <c r="M14" s="17"/>
      <c r="O14" s="34" t="s">
        <v>0</v>
      </c>
      <c r="P14" s="35"/>
      <c r="Q14" s="36"/>
      <c r="R14" s="37"/>
      <c r="S14" s="36"/>
      <c r="T14" s="35"/>
      <c r="U14" s="17"/>
      <c r="V14" s="17"/>
    </row>
    <row r="15" spans="1:22" ht="14.5" x14ac:dyDescent="0.35">
      <c r="A15" s="29"/>
      <c r="B15" s="29"/>
      <c r="C15" s="29"/>
      <c r="D15" s="29"/>
      <c r="E15" s="29"/>
      <c r="G15" s="23"/>
      <c r="H15" s="38"/>
      <c r="I15" s="23"/>
      <c r="J15" s="18"/>
      <c r="K15" s="18"/>
      <c r="L15" s="17"/>
      <c r="M15" s="17"/>
      <c r="P15" s="23"/>
      <c r="Q15" s="38"/>
      <c r="R15" s="23"/>
      <c r="S15" s="18"/>
      <c r="T15" s="18"/>
      <c r="U15" s="17"/>
      <c r="V15" s="17"/>
    </row>
    <row r="16" spans="1:22" ht="14.5" x14ac:dyDescent="0.35">
      <c r="A16" s="21" t="s">
        <v>6</v>
      </c>
      <c r="B16" s="39">
        <f ca="1">TODAY()</f>
        <v>46254</v>
      </c>
      <c r="C16" s="29"/>
      <c r="D16" s="29"/>
      <c r="E16" s="29"/>
      <c r="F16" s="23"/>
      <c r="G16" s="40">
        <v>3</v>
      </c>
      <c r="H16" s="18"/>
      <c r="I16" s="37"/>
      <c r="J16" s="18"/>
      <c r="K16" s="18"/>
      <c r="L16" s="17"/>
      <c r="M16" s="17"/>
      <c r="O16" s="23"/>
      <c r="P16" s="40">
        <v>3</v>
      </c>
      <c r="Q16" s="18"/>
      <c r="R16" s="37"/>
      <c r="S16" s="18"/>
      <c r="T16" s="18"/>
      <c r="U16" s="17"/>
      <c r="V16" s="17"/>
    </row>
    <row r="17" spans="1:35" ht="14.5" hidden="1" x14ac:dyDescent="0.35">
      <c r="A17" s="17"/>
      <c r="B17" s="17"/>
      <c r="C17" s="17"/>
      <c r="D17" s="17"/>
      <c r="E17" s="17"/>
      <c r="F17" s="41"/>
      <c r="G17" s="18"/>
      <c r="H17" s="42"/>
      <c r="I17" s="37"/>
      <c r="J17" s="43">
        <v>100</v>
      </c>
      <c r="K17" s="43">
        <v>100</v>
      </c>
      <c r="L17" s="17"/>
      <c r="M17" s="17"/>
      <c r="O17" s="41"/>
      <c r="P17" s="18"/>
      <c r="Q17" s="42"/>
      <c r="R17" s="37"/>
      <c r="S17" s="43">
        <v>150</v>
      </c>
      <c r="T17" s="43">
        <v>150</v>
      </c>
      <c r="U17" s="17"/>
      <c r="V17" s="17"/>
    </row>
    <row r="18" spans="1:35" ht="14.5" x14ac:dyDescent="0.35">
      <c r="A18" s="17"/>
      <c r="B18" s="17"/>
      <c r="C18" s="17"/>
      <c r="D18" s="17"/>
      <c r="E18" s="17"/>
      <c r="F18" s="17"/>
      <c r="G18" s="18"/>
      <c r="H18" s="18"/>
      <c r="I18" s="37"/>
      <c r="J18" s="18"/>
      <c r="K18" s="18" t="s">
        <v>0</v>
      </c>
      <c r="L18" s="17"/>
      <c r="M18" s="17"/>
      <c r="O18" s="17"/>
      <c r="P18" s="18"/>
      <c r="Q18" s="18"/>
      <c r="R18" s="37"/>
      <c r="S18" s="18"/>
      <c r="T18" s="18" t="s">
        <v>0</v>
      </c>
      <c r="U18" s="17"/>
      <c r="V18" s="17"/>
    </row>
    <row r="19" spans="1:35" ht="14.5" customHeight="1" x14ac:dyDescent="0.3">
      <c r="A19" s="44" t="s">
        <v>7</v>
      </c>
      <c r="B19" s="17"/>
      <c r="C19" s="17"/>
      <c r="D19" s="17"/>
      <c r="E19" s="17"/>
      <c r="F19" s="148" t="s">
        <v>92</v>
      </c>
      <c r="G19" s="149"/>
      <c r="H19" s="149"/>
      <c r="I19" s="149"/>
      <c r="J19" s="149"/>
      <c r="K19" s="150"/>
      <c r="L19" s="17"/>
      <c r="M19" s="17"/>
      <c r="O19" s="148" t="s">
        <v>93</v>
      </c>
      <c r="P19" s="149"/>
      <c r="Q19" s="149"/>
      <c r="R19" s="149"/>
      <c r="S19" s="149"/>
      <c r="T19" s="150"/>
      <c r="U19" s="17"/>
      <c r="V19" s="17"/>
    </row>
    <row r="20" spans="1:35" ht="14.5" x14ac:dyDescent="0.35">
      <c r="A20" s="17"/>
      <c r="B20" s="25" t="s">
        <v>8</v>
      </c>
      <c r="C20" s="25" t="s">
        <v>9</v>
      </c>
      <c r="D20" s="25"/>
      <c r="E20" s="25"/>
      <c r="F20" s="45"/>
      <c r="G20" s="46"/>
      <c r="H20" s="47"/>
      <c r="I20" s="48"/>
      <c r="J20" s="25" t="s">
        <v>8</v>
      </c>
      <c r="K20" s="25" t="s">
        <v>9</v>
      </c>
      <c r="L20" s="17"/>
      <c r="M20" s="17"/>
      <c r="O20" s="45"/>
      <c r="P20" s="46"/>
      <c r="Q20" s="47"/>
      <c r="R20" s="48"/>
      <c r="S20" s="25" t="s">
        <v>8</v>
      </c>
      <c r="T20" s="25" t="s">
        <v>9</v>
      </c>
      <c r="U20" s="17"/>
      <c r="V20" s="17"/>
      <c r="W20" s="151" t="s">
        <v>84</v>
      </c>
      <c r="X20" s="151"/>
      <c r="Y20" s="151"/>
      <c r="AA20" s="49" t="s">
        <v>89</v>
      </c>
      <c r="AB20" s="49" t="s">
        <v>90</v>
      </c>
      <c r="AC20" s="49"/>
      <c r="AD20" s="49" t="s">
        <v>87</v>
      </c>
    </row>
    <row r="21" spans="1:35" ht="14" hidden="1" x14ac:dyDescent="0.3">
      <c r="A21" s="17"/>
      <c r="B21" s="17"/>
      <c r="C21" s="17"/>
      <c r="D21" s="17"/>
      <c r="E21" s="17"/>
      <c r="F21" s="50"/>
      <c r="G21" s="51"/>
      <c r="H21" s="2"/>
      <c r="I21" s="31"/>
      <c r="J21" s="51"/>
      <c r="K21" s="2"/>
      <c r="L21" s="2"/>
      <c r="M21" s="2"/>
      <c r="O21" s="50"/>
      <c r="P21" s="51"/>
      <c r="Q21" s="2"/>
      <c r="R21" s="31"/>
      <c r="S21" s="51"/>
      <c r="T21" s="2"/>
      <c r="U21" s="2"/>
      <c r="V21" s="2"/>
      <c r="W21" s="52"/>
      <c r="X21" s="52"/>
    </row>
    <row r="22" spans="1:35" ht="14" hidden="1" x14ac:dyDescent="0.3">
      <c r="A22" s="17"/>
      <c r="B22" s="53"/>
      <c r="C22" s="54"/>
      <c r="D22" s="54"/>
      <c r="E22" s="17"/>
      <c r="F22" s="50" t="s">
        <v>10</v>
      </c>
      <c r="G22" s="51"/>
      <c r="H22" s="2"/>
      <c r="I22" s="31"/>
      <c r="J22" s="51"/>
      <c r="K22" s="55"/>
      <c r="L22" s="2"/>
      <c r="M22" s="2"/>
      <c r="O22" s="50" t="s">
        <v>10</v>
      </c>
      <c r="P22" s="51"/>
      <c r="Q22" s="2"/>
      <c r="R22" s="31"/>
      <c r="S22" s="51"/>
      <c r="T22" s="55"/>
      <c r="U22" s="2"/>
      <c r="V22" s="2"/>
    </row>
    <row r="23" spans="1:35" ht="14" x14ac:dyDescent="0.3">
      <c r="A23" s="17" t="s">
        <v>11</v>
      </c>
      <c r="B23" s="23">
        <f>POPULATE!G7</f>
        <v>1345</v>
      </c>
      <c r="C23" s="23">
        <f>POPULATE!H7</f>
        <v>1370</v>
      </c>
      <c r="D23" s="23"/>
      <c r="E23" s="23"/>
      <c r="F23" s="56"/>
      <c r="G23" s="57"/>
      <c r="H23" s="2"/>
      <c r="I23" s="23"/>
      <c r="J23" s="38"/>
      <c r="K23" s="38"/>
      <c r="L23" s="23"/>
      <c r="M23" s="23"/>
      <c r="N23" s="58"/>
      <c r="O23" s="56"/>
      <c r="P23" s="57"/>
      <c r="Q23" s="2"/>
      <c r="R23" s="23"/>
      <c r="S23" s="38"/>
      <c r="T23" s="38"/>
      <c r="U23" s="23"/>
      <c r="V23" s="23"/>
      <c r="AA23" s="58"/>
    </row>
    <row r="24" spans="1:35" ht="14" x14ac:dyDescent="0.3">
      <c r="A24" s="17"/>
      <c r="B24" s="23" t="s">
        <v>12</v>
      </c>
      <c r="C24" s="23"/>
      <c r="D24" s="23"/>
      <c r="E24" s="23"/>
      <c r="F24" s="2"/>
      <c r="G24" s="2" t="s">
        <v>13</v>
      </c>
      <c r="H24" s="23"/>
      <c r="I24" s="23"/>
      <c r="J24" s="55"/>
      <c r="K24" s="55"/>
      <c r="L24" s="23"/>
      <c r="M24" s="23"/>
      <c r="N24" s="58"/>
      <c r="O24" s="2"/>
      <c r="P24" s="2" t="s">
        <v>13</v>
      </c>
      <c r="Q24" s="23"/>
      <c r="R24" s="23"/>
      <c r="S24" s="55"/>
      <c r="T24" s="55"/>
      <c r="U24" s="23"/>
      <c r="V24" s="23"/>
      <c r="W24" s="19" t="s">
        <v>11</v>
      </c>
      <c r="Y24" s="59">
        <f>C23</f>
        <v>1370</v>
      </c>
      <c r="Z24" s="34"/>
      <c r="AA24" s="108">
        <f>Y24</f>
        <v>1370</v>
      </c>
      <c r="AB24" s="59">
        <f>AA24</f>
        <v>1370</v>
      </c>
      <c r="AD24" s="19" t="s">
        <v>86</v>
      </c>
    </row>
    <row r="25" spans="1:35" ht="14" x14ac:dyDescent="0.3">
      <c r="A25" s="17" t="s">
        <v>14</v>
      </c>
      <c r="B25" s="23">
        <f>B23*(J25-0.0075)</f>
        <v>1547.4224999999999</v>
      </c>
      <c r="C25" s="23">
        <f>+C23*(K25-0.0055)</f>
        <v>1606.3249999999998</v>
      </c>
      <c r="D25" s="23"/>
      <c r="E25" s="23"/>
      <c r="F25" s="6" t="s">
        <v>15</v>
      </c>
      <c r="G25" s="61">
        <f>POPULATE!G9</f>
        <v>1.1679999999999999</v>
      </c>
      <c r="H25" s="62">
        <f>+G25+0.03</f>
        <v>1.198</v>
      </c>
      <c r="I25" s="62"/>
      <c r="J25" s="55">
        <f>+(G25-($J$17/10000))+0</f>
        <v>1.1579999999999999</v>
      </c>
      <c r="K25" s="55">
        <f>+(G25+($K$17/10000))+0</f>
        <v>1.1779999999999999</v>
      </c>
      <c r="L25" s="23" t="s">
        <v>16</v>
      </c>
      <c r="M25" s="63"/>
      <c r="N25" s="58"/>
      <c r="O25" s="6" t="s">
        <v>15</v>
      </c>
      <c r="P25" s="61">
        <f>G25</f>
        <v>1.1679999999999999</v>
      </c>
      <c r="Q25" s="62">
        <f>+P25+0.03</f>
        <v>1.198</v>
      </c>
      <c r="R25" s="62"/>
      <c r="S25" s="55">
        <f>+(P25-($S$17/10000))+0</f>
        <v>1.153</v>
      </c>
      <c r="T25" s="55">
        <f>+(P25+($T$17/10000))+0</f>
        <v>1.1829999999999998</v>
      </c>
      <c r="U25" s="23" t="s">
        <v>16</v>
      </c>
      <c r="V25" s="63"/>
      <c r="Y25" s="64"/>
      <c r="Z25" s="34"/>
      <c r="AA25" s="60"/>
      <c r="AB25" s="60"/>
    </row>
    <row r="26" spans="1:35" ht="14.5" x14ac:dyDescent="0.35">
      <c r="A26" s="17"/>
      <c r="B26" s="17"/>
      <c r="C26" s="17"/>
      <c r="D26" s="17"/>
      <c r="E26" s="17"/>
      <c r="G26" s="61"/>
      <c r="I26" s="51"/>
      <c r="J26" s="2"/>
      <c r="K26" s="2"/>
      <c r="L26" s="2"/>
      <c r="M26" s="2"/>
      <c r="P26" s="61"/>
      <c r="R26" s="51"/>
      <c r="S26" s="2"/>
      <c r="T26" s="2"/>
      <c r="U26" s="2"/>
      <c r="V26" s="2"/>
      <c r="W26" s="19" t="s">
        <v>17</v>
      </c>
      <c r="X26" s="65">
        <f>G25+0.006</f>
        <v>1.1739999999999999</v>
      </c>
      <c r="Y26" s="66">
        <f>$Y$24*X26</f>
        <v>1608.3799999999999</v>
      </c>
      <c r="Z26" s="34"/>
      <c r="AA26" s="60">
        <f>$AA$24*X26</f>
        <v>1608.3799999999999</v>
      </c>
      <c r="AB26" s="60">
        <f>$AB$24*X26</f>
        <v>1608.3799999999999</v>
      </c>
      <c r="AD26" s="19" t="s">
        <v>86</v>
      </c>
    </row>
    <row r="27" spans="1:35" ht="14" x14ac:dyDescent="0.3">
      <c r="A27" s="17" t="s">
        <v>18</v>
      </c>
      <c r="B27" s="23">
        <f>+B23/K27</f>
        <v>8.3790181908796413</v>
      </c>
      <c r="C27" s="23">
        <f>+C23/J27</f>
        <v>8.697308278313864</v>
      </c>
      <c r="D27" s="38"/>
      <c r="E27" s="67"/>
      <c r="F27" s="6" t="s">
        <v>19</v>
      </c>
      <c r="G27" s="61">
        <f>POPULATE!G10</f>
        <v>158.52000000000001</v>
      </c>
      <c r="H27" s="62">
        <f>+G27+1</f>
        <v>159.52000000000001</v>
      </c>
      <c r="I27" s="32"/>
      <c r="J27" s="23">
        <f>+(G27-($J$17/100))+0</f>
        <v>157.52000000000001</v>
      </c>
      <c r="K27" s="23">
        <f>+(H27+($K$17/100))-0</f>
        <v>160.52000000000001</v>
      </c>
      <c r="L27" s="31" t="s">
        <v>20</v>
      </c>
      <c r="M27" s="31"/>
      <c r="O27" s="6" t="s">
        <v>19</v>
      </c>
      <c r="P27" s="61">
        <f t="shared" ref="P27:P43" si="0">G27</f>
        <v>158.52000000000001</v>
      </c>
      <c r="Q27" s="62">
        <f>+P27+1</f>
        <v>159.52000000000001</v>
      </c>
      <c r="R27" s="32"/>
      <c r="S27" s="23">
        <f>+(P27-($S$17/100))+0</f>
        <v>157.02000000000001</v>
      </c>
      <c r="T27" s="23">
        <f>+(Q27+($T$17/100))-0</f>
        <v>161.02000000000001</v>
      </c>
      <c r="U27" s="31" t="s">
        <v>20</v>
      </c>
      <c r="V27" s="31"/>
      <c r="X27" s="68"/>
      <c r="Y27" s="66"/>
      <c r="Z27" s="34"/>
      <c r="AA27" s="69"/>
      <c r="AB27" s="69"/>
      <c r="AC27" s="52"/>
    </row>
    <row r="28" spans="1:35" ht="14" x14ac:dyDescent="0.3">
      <c r="A28" s="17"/>
      <c r="B28" s="17"/>
      <c r="C28" s="17"/>
      <c r="D28" s="17"/>
      <c r="E28" s="17"/>
      <c r="F28" s="23"/>
      <c r="G28" s="61"/>
      <c r="H28" s="51"/>
      <c r="I28" s="51"/>
      <c r="J28" s="55"/>
      <c r="K28" s="55"/>
      <c r="L28" s="2"/>
      <c r="M28" s="2"/>
      <c r="O28" s="23"/>
      <c r="P28" s="61"/>
      <c r="Q28" s="51"/>
      <c r="R28" s="51"/>
      <c r="S28" s="55"/>
      <c r="T28" s="55"/>
      <c r="U28" s="2"/>
      <c r="V28" s="2"/>
      <c r="W28" s="19" t="s">
        <v>21</v>
      </c>
      <c r="X28" s="68">
        <f>G29+0.006</f>
        <v>1.3673</v>
      </c>
      <c r="Y28" s="66">
        <f>$Y$24*X28</f>
        <v>1873.201</v>
      </c>
      <c r="Z28" s="34"/>
      <c r="AA28" s="60">
        <f>$AA$24*X28</f>
        <v>1873.201</v>
      </c>
      <c r="AB28" s="60">
        <f>$AB$24*X28</f>
        <v>1873.201</v>
      </c>
      <c r="AC28" s="52"/>
      <c r="AD28" s="19" t="s">
        <v>86</v>
      </c>
    </row>
    <row r="29" spans="1:35" ht="14" x14ac:dyDescent="0.3">
      <c r="A29" s="17" t="s">
        <v>21</v>
      </c>
      <c r="B29" s="31">
        <f>+B23*(J29-0.0075)</f>
        <v>1807.4109999999998</v>
      </c>
      <c r="C29" s="31">
        <f>+C23*(K29-0.0055)</f>
        <v>1871.146</v>
      </c>
      <c r="D29" s="31"/>
      <c r="E29" s="23"/>
      <c r="F29" s="2" t="s">
        <v>22</v>
      </c>
      <c r="G29" s="61">
        <f>POPULATE!G11</f>
        <v>1.3613</v>
      </c>
      <c r="H29" s="62">
        <f>+G29+0.03</f>
        <v>1.3913</v>
      </c>
      <c r="I29" s="62"/>
      <c r="J29" s="55">
        <f>+(G29-($J$17/10000))+0</f>
        <v>1.3512999999999999</v>
      </c>
      <c r="K29" s="55">
        <f>+(G29+($K$17/10000))-0</f>
        <v>1.3713</v>
      </c>
      <c r="L29" s="31" t="s">
        <v>23</v>
      </c>
      <c r="M29" s="31"/>
      <c r="N29" s="58"/>
      <c r="O29" s="2" t="s">
        <v>22</v>
      </c>
      <c r="P29" s="61">
        <f t="shared" si="0"/>
        <v>1.3613</v>
      </c>
      <c r="Q29" s="62">
        <f>+P29+0.03</f>
        <v>1.3913</v>
      </c>
      <c r="R29" s="62"/>
      <c r="S29" s="55">
        <f>+(P29-($S$17/10000))+0</f>
        <v>1.3463000000000001</v>
      </c>
      <c r="T29" s="55">
        <f>+(P29+($T$17/10000))-0</f>
        <v>1.3762999999999999</v>
      </c>
      <c r="U29" s="31" t="s">
        <v>23</v>
      </c>
      <c r="V29" s="31"/>
      <c r="X29" s="68"/>
      <c r="Y29" s="66"/>
      <c r="Z29" s="70"/>
      <c r="AA29" s="60"/>
      <c r="AB29" s="60"/>
      <c r="AC29" s="71"/>
      <c r="AE29" s="58"/>
      <c r="AF29" s="58"/>
      <c r="AG29" s="58"/>
      <c r="AH29" s="58"/>
      <c r="AI29" s="58"/>
    </row>
    <row r="30" spans="1:35" ht="14" x14ac:dyDescent="0.3">
      <c r="A30" s="17"/>
      <c r="B30" s="31"/>
      <c r="C30" s="17"/>
      <c r="D30" s="17"/>
      <c r="E30" s="23"/>
      <c r="F30" s="6"/>
      <c r="G30" s="61"/>
      <c r="H30" s="51"/>
      <c r="I30" s="51"/>
      <c r="J30" s="55"/>
      <c r="K30" s="55"/>
      <c r="L30" s="2"/>
      <c r="M30" s="15"/>
      <c r="N30" s="58"/>
      <c r="O30" s="6"/>
      <c r="P30" s="61"/>
      <c r="Q30" s="51"/>
      <c r="R30" s="51"/>
      <c r="S30" s="55"/>
      <c r="T30" s="55"/>
      <c r="U30" s="2"/>
      <c r="V30" s="15"/>
      <c r="W30" s="19" t="s">
        <v>24</v>
      </c>
      <c r="X30" s="68">
        <f>G31-0.006</f>
        <v>0.79369999999999996</v>
      </c>
      <c r="Y30" s="66">
        <f>$Y$24/X30</f>
        <v>1726.0929822351015</v>
      </c>
      <c r="Z30" s="34"/>
      <c r="AA30" s="60">
        <f>$AA$24/X30</f>
        <v>1726.0929822351015</v>
      </c>
      <c r="AB30" s="60">
        <f>$AB$24/X30</f>
        <v>1726.0929822351015</v>
      </c>
      <c r="AC30" s="71"/>
      <c r="AD30" s="19" t="s">
        <v>86</v>
      </c>
      <c r="AE30" s="58"/>
      <c r="AF30" s="58"/>
      <c r="AG30" s="58"/>
      <c r="AH30" s="58"/>
      <c r="AI30" s="58"/>
    </row>
    <row r="31" spans="1:35" ht="14" x14ac:dyDescent="0.3">
      <c r="A31" s="17" t="s">
        <v>24</v>
      </c>
      <c r="B31" s="31">
        <f>+B23/K31</f>
        <v>1661.1090527355811</v>
      </c>
      <c r="C31" s="31">
        <f>+C23/J31</f>
        <v>1734.8360136760796</v>
      </c>
      <c r="D31" s="31"/>
      <c r="E31" s="23"/>
      <c r="F31" s="2" t="s">
        <v>25</v>
      </c>
      <c r="G31" s="61">
        <f>POPULATE!G12</f>
        <v>0.79969999999999997</v>
      </c>
      <c r="H31" s="62">
        <f>+G31+0.04</f>
        <v>0.8397</v>
      </c>
      <c r="I31" s="62"/>
      <c r="J31" s="55">
        <f>+(G31-($J$17/10000))+0</f>
        <v>0.78969999999999996</v>
      </c>
      <c r="K31" s="55">
        <f>+(G31+($K$17/10000))-0</f>
        <v>0.80969999999999998</v>
      </c>
      <c r="L31" s="31" t="s">
        <v>26</v>
      </c>
      <c r="M31" s="31"/>
      <c r="N31" s="58"/>
      <c r="O31" s="2" t="s">
        <v>25</v>
      </c>
      <c r="P31" s="61">
        <f t="shared" si="0"/>
        <v>0.79969999999999997</v>
      </c>
      <c r="Q31" s="62">
        <f>+P31+0.04</f>
        <v>0.8397</v>
      </c>
      <c r="R31" s="62"/>
      <c r="S31" s="55">
        <f>+(P31-($S$17/10000))+0</f>
        <v>0.78469999999999995</v>
      </c>
      <c r="T31" s="55">
        <f>+(P31+($T$17/10000))-0</f>
        <v>0.81469999999999998</v>
      </c>
      <c r="U31" s="31" t="s">
        <v>26</v>
      </c>
      <c r="V31" s="31"/>
      <c r="X31" s="68"/>
      <c r="Y31" s="66"/>
      <c r="Z31" s="34"/>
      <c r="AA31" s="60"/>
      <c r="AB31" s="60"/>
      <c r="AC31" s="71"/>
      <c r="AE31" s="58"/>
      <c r="AF31" s="58"/>
      <c r="AG31" s="58"/>
      <c r="AH31" s="58"/>
      <c r="AI31" s="58"/>
    </row>
    <row r="32" spans="1:35" ht="14" x14ac:dyDescent="0.3">
      <c r="A32" s="17"/>
      <c r="B32" s="31"/>
      <c r="C32" s="31"/>
      <c r="D32" s="31"/>
      <c r="E32" s="23"/>
      <c r="F32" s="23"/>
      <c r="G32" s="61"/>
      <c r="H32" s="51"/>
      <c r="I32" s="51"/>
      <c r="J32" s="55"/>
      <c r="K32" s="55"/>
      <c r="L32" s="2"/>
      <c r="M32" s="2"/>
      <c r="N32" s="58"/>
      <c r="O32" s="23"/>
      <c r="P32" s="61"/>
      <c r="Q32" s="51"/>
      <c r="R32" s="51"/>
      <c r="S32" s="55"/>
      <c r="T32" s="55"/>
      <c r="U32" s="2"/>
      <c r="V32" s="2"/>
      <c r="W32" s="19" t="s">
        <v>27</v>
      </c>
      <c r="X32" s="68">
        <f>G33-0.07</f>
        <v>16.050899999999999</v>
      </c>
      <c r="Y32" s="66">
        <f>$Y$24/X32</f>
        <v>85.353469275866161</v>
      </c>
      <c r="Z32" s="34"/>
      <c r="AA32" s="60">
        <f>$AA$24/X32</f>
        <v>85.353469275866161</v>
      </c>
      <c r="AB32" s="60">
        <f>$AB$24/X32</f>
        <v>85.353469275866161</v>
      </c>
      <c r="AC32" s="72"/>
      <c r="AD32" s="19" t="s">
        <v>86</v>
      </c>
      <c r="AE32" s="58"/>
      <c r="AF32" s="58"/>
      <c r="AG32" s="58"/>
      <c r="AH32" s="58"/>
      <c r="AI32" s="58"/>
    </row>
    <row r="33" spans="1:35" ht="14" x14ac:dyDescent="0.3">
      <c r="A33" s="17" t="s">
        <v>27</v>
      </c>
      <c r="B33" s="31">
        <f>+B23/K33</f>
        <v>82.91771726599633</v>
      </c>
      <c r="C33" s="31">
        <f>+C23/J33</f>
        <v>85.486618536244478</v>
      </c>
      <c r="D33" s="31"/>
      <c r="E33" s="23"/>
      <c r="F33" s="7" t="s">
        <v>28</v>
      </c>
      <c r="G33" s="61">
        <f>POPULATE!G13</f>
        <v>16.120899999999999</v>
      </c>
      <c r="H33" s="62">
        <f>+G33+0.04</f>
        <v>16.160899999999998</v>
      </c>
      <c r="I33" s="73"/>
      <c r="J33" s="55">
        <f>+(G33-($J$17/10000))-0.085</f>
        <v>16.025899999999996</v>
      </c>
      <c r="K33" s="55">
        <f>+(H33+($K$17/10000))+0.05</f>
        <v>16.2209</v>
      </c>
      <c r="L33" s="2" t="s">
        <v>29</v>
      </c>
      <c r="M33" s="2"/>
      <c r="N33" s="58"/>
      <c r="O33" s="7" t="s">
        <v>28</v>
      </c>
      <c r="P33" s="61">
        <f t="shared" si="0"/>
        <v>16.120899999999999</v>
      </c>
      <c r="Q33" s="62">
        <f>+P33+0.04</f>
        <v>16.160899999999998</v>
      </c>
      <c r="R33" s="73"/>
      <c r="S33" s="55">
        <f>+(P33-($S$17/10000))-0.085</f>
        <v>16.020899999999997</v>
      </c>
      <c r="T33" s="55">
        <f>+(Q33+($T$17/10000))+0.05</f>
        <v>16.225899999999999</v>
      </c>
      <c r="U33" s="2" t="s">
        <v>29</v>
      </c>
      <c r="V33" s="2"/>
      <c r="X33" s="68"/>
      <c r="Y33" s="66"/>
      <c r="Z33" s="34"/>
      <c r="AA33" s="60"/>
      <c r="AB33" s="60"/>
      <c r="AC33" s="71"/>
      <c r="AE33" s="58"/>
      <c r="AF33" s="58"/>
      <c r="AG33" s="58"/>
      <c r="AH33" s="58"/>
      <c r="AI33" s="58"/>
    </row>
    <row r="34" spans="1:35" ht="14" x14ac:dyDescent="0.3">
      <c r="A34" s="17"/>
      <c r="B34" s="31"/>
      <c r="C34" s="31"/>
      <c r="D34" s="31"/>
      <c r="E34" s="23"/>
      <c r="F34" s="23"/>
      <c r="G34" s="61"/>
      <c r="H34" s="51"/>
      <c r="I34" s="51"/>
      <c r="J34" s="55"/>
      <c r="K34" s="55"/>
      <c r="L34" s="2"/>
      <c r="M34" s="2"/>
      <c r="O34" s="23"/>
      <c r="P34" s="61"/>
      <c r="Q34" s="51"/>
      <c r="R34" s="51"/>
      <c r="S34" s="55"/>
      <c r="T34" s="55"/>
      <c r="U34" s="2"/>
      <c r="V34" s="2"/>
      <c r="W34" s="19" t="s">
        <v>30</v>
      </c>
      <c r="X34" s="68">
        <f>G37-0.006</f>
        <v>1.3727</v>
      </c>
      <c r="Y34" s="66">
        <f>$Y$24/X34</f>
        <v>998.03307350477155</v>
      </c>
      <c r="Z34" s="34"/>
      <c r="AA34" s="60">
        <f>$AA$24/X34</f>
        <v>998.03307350477155</v>
      </c>
      <c r="AB34" s="60">
        <f>$AB$24/X34</f>
        <v>998.03307350477155</v>
      </c>
      <c r="AC34" s="58"/>
      <c r="AD34" s="19" t="s">
        <v>86</v>
      </c>
      <c r="AE34" s="58"/>
      <c r="AF34" s="58"/>
      <c r="AG34" s="58"/>
      <c r="AH34" s="58"/>
      <c r="AI34" s="58"/>
    </row>
    <row r="35" spans="1:35" ht="14" x14ac:dyDescent="0.3">
      <c r="A35" s="17" t="s">
        <v>31</v>
      </c>
      <c r="B35" s="31">
        <f>+B23/K35</f>
        <v>209.90043384624988</v>
      </c>
      <c r="C35" s="31">
        <f>+C23/J35</f>
        <v>214.47133598421991</v>
      </c>
      <c r="D35" s="31"/>
      <c r="E35" s="23"/>
      <c r="F35" s="7" t="s">
        <v>32</v>
      </c>
      <c r="G35" s="61">
        <f>POPULATE!G14</f>
        <v>6.3978000000000002</v>
      </c>
      <c r="H35" s="62">
        <f>+G35+0.04</f>
        <v>6.4378000000000002</v>
      </c>
      <c r="I35" s="73"/>
      <c r="J35" s="55">
        <f>+(G35-($J$17/10000))-0</f>
        <v>6.3878000000000004</v>
      </c>
      <c r="K35" s="55">
        <f>+(G35+($K$17/10000))-0</f>
        <v>6.4077999999999999</v>
      </c>
      <c r="L35" s="31" t="s">
        <v>33</v>
      </c>
      <c r="M35" s="31"/>
      <c r="N35" s="58"/>
      <c r="O35" s="7" t="s">
        <v>32</v>
      </c>
      <c r="P35" s="61">
        <f t="shared" si="0"/>
        <v>6.3978000000000002</v>
      </c>
      <c r="Q35" s="62">
        <f>+P35+0.04</f>
        <v>6.4378000000000002</v>
      </c>
      <c r="R35" s="73"/>
      <c r="S35" s="55">
        <f>+(P35-($S$17/10000))-0</f>
        <v>6.3828000000000005</v>
      </c>
      <c r="T35" s="55">
        <f>+(P35+($T$17/10000))-0</f>
        <v>6.4127999999999998</v>
      </c>
      <c r="U35" s="31" t="s">
        <v>33</v>
      </c>
      <c r="V35" s="31"/>
      <c r="AA35" s="58"/>
      <c r="AB35" s="58"/>
      <c r="AC35" s="58"/>
      <c r="AD35" s="58"/>
      <c r="AE35" s="58"/>
      <c r="AF35" s="58"/>
      <c r="AG35" s="58"/>
      <c r="AH35" s="58"/>
      <c r="AI35" s="58"/>
    </row>
    <row r="36" spans="1:35" ht="14" x14ac:dyDescent="0.3">
      <c r="A36" s="17"/>
      <c r="B36" s="31"/>
      <c r="C36" s="31"/>
      <c r="D36" s="31"/>
      <c r="E36" s="23"/>
      <c r="F36" s="23"/>
      <c r="G36" s="61"/>
      <c r="H36" s="23"/>
      <c r="I36" s="23"/>
      <c r="J36" s="31"/>
      <c r="K36" s="23"/>
      <c r="L36" s="2"/>
      <c r="M36" s="2"/>
      <c r="N36" s="58"/>
      <c r="O36" s="23"/>
      <c r="P36" s="61"/>
      <c r="Q36" s="23"/>
      <c r="R36" s="23"/>
      <c r="S36" s="31"/>
      <c r="T36" s="23"/>
      <c r="U36" s="2"/>
      <c r="V36" s="2"/>
      <c r="Y36" s="74"/>
      <c r="Z36" s="58"/>
      <c r="AA36" s="58"/>
      <c r="AB36" s="58"/>
      <c r="AC36" s="58"/>
      <c r="AD36" s="58"/>
      <c r="AE36" s="58"/>
      <c r="AF36" s="58"/>
      <c r="AG36" s="58"/>
      <c r="AH36" s="58"/>
      <c r="AI36" s="58"/>
    </row>
    <row r="37" spans="1:35" ht="14" x14ac:dyDescent="0.3">
      <c r="A37" s="17" t="s">
        <v>30</v>
      </c>
      <c r="B37" s="31">
        <f>+B23/K37</f>
        <v>968.53172031396264</v>
      </c>
      <c r="C37" s="31">
        <f>+C23/J37</f>
        <v>1000.9498063856214</v>
      </c>
      <c r="D37" s="31"/>
      <c r="E37" s="23"/>
      <c r="F37" s="7" t="s">
        <v>34</v>
      </c>
      <c r="G37" s="61">
        <f>POPULATE!G15</f>
        <v>1.3787</v>
      </c>
      <c r="H37" s="62">
        <f>+G37+0.04</f>
        <v>1.4187000000000001</v>
      </c>
      <c r="I37" s="75"/>
      <c r="J37" s="55">
        <f>+(G37-($J$17/10000))-0</f>
        <v>1.3687</v>
      </c>
      <c r="K37" s="55">
        <f>+(G37+($K$17/10000))-0</f>
        <v>1.3887</v>
      </c>
      <c r="L37" s="31" t="s">
        <v>35</v>
      </c>
      <c r="M37" s="31"/>
      <c r="N37" s="58"/>
      <c r="O37" s="7" t="s">
        <v>34</v>
      </c>
      <c r="P37" s="61">
        <f t="shared" si="0"/>
        <v>1.3787</v>
      </c>
      <c r="Q37" s="62">
        <f>+P37+0.04</f>
        <v>1.4187000000000001</v>
      </c>
      <c r="R37" s="75"/>
      <c r="S37" s="55">
        <f>+(P37-($S$17/10000))-0</f>
        <v>1.3637000000000001</v>
      </c>
      <c r="T37" s="55">
        <f>+(P37+($T$17/10000))-0</f>
        <v>1.3936999999999999</v>
      </c>
      <c r="U37" s="31" t="s">
        <v>35</v>
      </c>
      <c r="V37" s="31"/>
      <c r="Y37" s="74"/>
      <c r="Z37" s="58"/>
      <c r="AA37" s="58"/>
      <c r="AB37" s="58"/>
      <c r="AC37" s="58"/>
      <c r="AD37" s="58"/>
      <c r="AE37" s="58"/>
      <c r="AF37" s="58"/>
      <c r="AG37" s="58"/>
      <c r="AH37" s="58"/>
      <c r="AI37" s="58"/>
    </row>
    <row r="38" spans="1:35" ht="17.25" customHeight="1" x14ac:dyDescent="0.3">
      <c r="A38" s="17"/>
      <c r="B38" s="23"/>
      <c r="C38" s="23"/>
      <c r="D38" s="23"/>
      <c r="E38" s="23"/>
      <c r="F38" s="2"/>
      <c r="G38" s="61"/>
      <c r="H38" s="38"/>
      <c r="I38" s="38"/>
      <c r="J38" s="51"/>
      <c r="K38" s="51"/>
      <c r="L38" s="31"/>
      <c r="M38" s="31"/>
      <c r="N38" s="58"/>
      <c r="O38" s="2"/>
      <c r="P38" s="61"/>
      <c r="Q38" s="38"/>
      <c r="R38" s="38"/>
      <c r="S38" s="51"/>
      <c r="T38" s="51"/>
      <c r="U38" s="31"/>
      <c r="V38" s="31"/>
      <c r="W38" s="74"/>
      <c r="X38" s="74"/>
      <c r="Y38" s="74"/>
      <c r="Z38" s="58"/>
      <c r="AA38" s="58"/>
      <c r="AB38" s="58"/>
      <c r="AC38" s="58"/>
      <c r="AD38" s="58"/>
      <c r="AE38" s="58"/>
      <c r="AF38" s="58"/>
      <c r="AG38" s="58"/>
      <c r="AH38" s="58"/>
      <c r="AI38" s="58"/>
    </row>
    <row r="39" spans="1:35" ht="14" x14ac:dyDescent="0.3">
      <c r="A39" s="17" t="s">
        <v>36</v>
      </c>
      <c r="B39" s="23">
        <f>+B23*J39</f>
        <v>943.92099999999994</v>
      </c>
      <c r="C39" s="23">
        <f>+C23*K39</f>
        <v>988.86599999999999</v>
      </c>
      <c r="D39" s="23"/>
      <c r="E39" s="23"/>
      <c r="F39" s="7" t="s">
        <v>37</v>
      </c>
      <c r="G39" s="61">
        <f>POPULATE!G16</f>
        <v>0.71179999999999999</v>
      </c>
      <c r="H39" s="62">
        <f>+G39+0.04</f>
        <v>0.75180000000000002</v>
      </c>
      <c r="I39" s="73"/>
      <c r="J39" s="55">
        <f>+(G39-($J$17/10000))+0</f>
        <v>0.70179999999999998</v>
      </c>
      <c r="K39" s="55">
        <f>+(G39+($K$17/10000))-0</f>
        <v>0.7218</v>
      </c>
      <c r="L39" s="23" t="s">
        <v>38</v>
      </c>
      <c r="M39" s="23"/>
      <c r="N39" s="58"/>
      <c r="O39" s="7" t="s">
        <v>37</v>
      </c>
      <c r="P39" s="61">
        <f t="shared" si="0"/>
        <v>0.71179999999999999</v>
      </c>
      <c r="Q39" s="62">
        <f>+P39+0.04</f>
        <v>0.75180000000000002</v>
      </c>
      <c r="R39" s="73"/>
      <c r="S39" s="55">
        <f>+(P39-($S$17/10000))+0</f>
        <v>0.69679999999999997</v>
      </c>
      <c r="T39" s="55">
        <f>+(P39+($T$17/10000))-0</f>
        <v>0.7268</v>
      </c>
      <c r="U39" s="23" t="s">
        <v>38</v>
      </c>
      <c r="V39" s="23"/>
      <c r="W39" s="151"/>
      <c r="X39" s="151"/>
      <c r="Y39" s="151"/>
      <c r="Z39" s="58"/>
      <c r="AA39" s="58"/>
      <c r="AB39" s="58"/>
      <c r="AC39" s="58"/>
      <c r="AD39" s="58"/>
      <c r="AE39" s="58"/>
      <c r="AF39" s="58"/>
      <c r="AG39" s="58"/>
      <c r="AH39" s="58"/>
      <c r="AI39" s="58"/>
    </row>
    <row r="40" spans="1:35" ht="14" x14ac:dyDescent="0.3">
      <c r="A40" s="17"/>
      <c r="B40" s="31"/>
      <c r="C40" s="31"/>
      <c r="D40" s="31"/>
      <c r="E40" s="31"/>
      <c r="F40" s="8"/>
      <c r="G40" s="61"/>
      <c r="H40" s="76"/>
      <c r="I40" s="76"/>
      <c r="J40" s="55"/>
      <c r="K40" s="55"/>
      <c r="L40" s="31"/>
      <c r="M40" s="31"/>
      <c r="N40" s="77"/>
      <c r="O40" s="8"/>
      <c r="P40" s="61"/>
      <c r="Q40" s="76"/>
      <c r="R40" s="76"/>
      <c r="S40" s="55"/>
      <c r="T40" s="55"/>
      <c r="U40" s="31"/>
      <c r="V40" s="31"/>
      <c r="W40" s="58"/>
      <c r="Y40" s="58"/>
      <c r="Z40" s="77"/>
      <c r="AA40" s="77"/>
      <c r="AB40" s="77"/>
      <c r="AC40" s="77"/>
      <c r="AD40" s="77"/>
      <c r="AE40" s="77"/>
      <c r="AF40" s="77"/>
      <c r="AG40" s="77"/>
      <c r="AH40" s="77"/>
      <c r="AI40" s="77"/>
    </row>
    <row r="41" spans="1:35" ht="14" x14ac:dyDescent="0.3">
      <c r="A41" s="7" t="s">
        <v>134</v>
      </c>
      <c r="B41" s="31">
        <f>+B23/K41</f>
        <v>199.72973374318767</v>
      </c>
      <c r="C41" s="23">
        <f>+C23/J41</f>
        <v>204.04819707779151</v>
      </c>
      <c r="D41" s="23"/>
      <c r="E41" s="23"/>
      <c r="F41" s="7" t="s">
        <v>85</v>
      </c>
      <c r="G41" s="61">
        <f>POPULATE!G17</f>
        <v>6.7241</v>
      </c>
      <c r="H41" s="62">
        <f>+G41+0.04</f>
        <v>6.7641</v>
      </c>
      <c r="I41" s="73"/>
      <c r="J41" s="38">
        <f>+(G41-($J$17/10000))+0</f>
        <v>6.7141000000000002</v>
      </c>
      <c r="K41" s="38">
        <f>+(G41+($K$17/10000))-0</f>
        <v>6.7340999999999998</v>
      </c>
      <c r="L41" s="23" t="s">
        <v>40</v>
      </c>
      <c r="M41" s="23"/>
      <c r="N41" s="58"/>
      <c r="O41" s="7" t="s">
        <v>85</v>
      </c>
      <c r="P41" s="61">
        <f t="shared" si="0"/>
        <v>6.7241</v>
      </c>
      <c r="Q41" s="62">
        <f>+P41+0.04</f>
        <v>6.7641</v>
      </c>
      <c r="R41" s="73"/>
      <c r="S41" s="38">
        <f>+(P41-($S$17/10000))+0</f>
        <v>6.7091000000000003</v>
      </c>
      <c r="T41" s="38">
        <f>+(P41+($T$17/10000))-0</f>
        <v>6.7390999999999996</v>
      </c>
      <c r="U41" s="23" t="s">
        <v>40</v>
      </c>
      <c r="V41" s="23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</row>
    <row r="42" spans="1:35" ht="14" x14ac:dyDescent="0.3">
      <c r="A42" s="17"/>
      <c r="B42" s="23"/>
      <c r="C42" s="23"/>
      <c r="D42" s="23"/>
      <c r="E42" s="23"/>
      <c r="F42" s="78"/>
      <c r="G42" s="79"/>
      <c r="H42" s="80"/>
      <c r="I42" s="80"/>
      <c r="J42" s="76"/>
      <c r="K42" s="23"/>
      <c r="L42" s="23"/>
      <c r="M42" s="23"/>
      <c r="N42" s="58"/>
      <c r="O42" s="78"/>
      <c r="P42" s="61"/>
      <c r="Q42" s="80"/>
      <c r="R42" s="80"/>
      <c r="S42" s="76"/>
      <c r="T42" s="23"/>
      <c r="U42" s="23"/>
      <c r="V42" s="23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</row>
    <row r="43" spans="1:35" ht="14" x14ac:dyDescent="0.3">
      <c r="A43" s="7" t="s">
        <v>39</v>
      </c>
      <c r="B43" s="31">
        <f>+B23/K43</f>
        <v>199.74456457170012</v>
      </c>
      <c r="C43" s="23">
        <f>+C23/J43</f>
        <v>204.0633937082936</v>
      </c>
      <c r="D43" s="47"/>
      <c r="E43" s="23"/>
      <c r="F43" s="23" t="s">
        <v>143</v>
      </c>
      <c r="G43" s="61">
        <f>POPULATE!G18</f>
        <v>6.7236000000000002</v>
      </c>
      <c r="H43" s="62">
        <f>+G43+0.04</f>
        <v>6.7636000000000003</v>
      </c>
      <c r="I43" s="31"/>
      <c r="J43" s="38">
        <f>+(G43-($J$17/10000))+0</f>
        <v>6.7136000000000005</v>
      </c>
      <c r="K43" s="38">
        <f>+(G43+($K$17/10000))-0</f>
        <v>6.7336</v>
      </c>
      <c r="L43" s="81"/>
      <c r="M43" s="81"/>
      <c r="N43" s="58"/>
      <c r="O43" s="23" t="s">
        <v>143</v>
      </c>
      <c r="P43" s="61">
        <f t="shared" si="0"/>
        <v>6.7236000000000002</v>
      </c>
      <c r="Q43" s="62">
        <f>+P43+0.04</f>
        <v>6.7636000000000003</v>
      </c>
      <c r="R43" s="31"/>
      <c r="S43" s="38">
        <f>+(P43-($S$17/10000))+0</f>
        <v>6.7086000000000006</v>
      </c>
      <c r="T43" s="38">
        <f>+(P43+($T$17/10000))-0</f>
        <v>6.7385999999999999</v>
      </c>
      <c r="U43" s="81"/>
      <c r="V43" s="81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</row>
    <row r="44" spans="1:35" ht="14.5" x14ac:dyDescent="0.35">
      <c r="G44" s="80"/>
    </row>
    <row r="45" spans="1:35" ht="14.5" x14ac:dyDescent="0.35">
      <c r="A45" s="23"/>
      <c r="B45" s="23"/>
      <c r="C45" s="23"/>
      <c r="D45" s="23"/>
      <c r="E45" s="58"/>
      <c r="F45" s="23"/>
      <c r="G45" s="80"/>
      <c r="H45" s="31"/>
      <c r="I45" s="58"/>
      <c r="L45" s="80"/>
      <c r="M45" s="80"/>
      <c r="N45" s="58"/>
      <c r="O45" s="23"/>
      <c r="P45" s="80"/>
      <c r="Q45" s="31"/>
      <c r="R45" s="58"/>
      <c r="U45" s="80"/>
      <c r="V45" s="80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</row>
    <row r="46" spans="1:35" ht="12.75" customHeight="1" x14ac:dyDescent="0.3">
      <c r="A46" s="23"/>
      <c r="B46" s="23"/>
      <c r="C46" s="23"/>
      <c r="D46" s="23"/>
      <c r="E46" s="77"/>
      <c r="F46" s="58"/>
      <c r="G46" s="83"/>
      <c r="H46" s="77"/>
      <c r="I46" s="58"/>
      <c r="J46" s="147" t="s">
        <v>41</v>
      </c>
      <c r="K46" s="147"/>
      <c r="L46" s="58"/>
      <c r="M46" s="58"/>
      <c r="N46" s="58"/>
      <c r="O46" s="58"/>
      <c r="P46" s="83"/>
      <c r="Q46" s="77"/>
      <c r="R46" s="58"/>
      <c r="S46" s="147"/>
      <c r="T46" s="147"/>
      <c r="U46" s="58"/>
      <c r="V46" s="58"/>
      <c r="W46" s="58"/>
      <c r="X46" s="58"/>
      <c r="Y46" s="58"/>
      <c r="Z46" s="58"/>
      <c r="AA46" s="58"/>
    </row>
    <row r="47" spans="1:35" ht="14" x14ac:dyDescent="0.3">
      <c r="A47" s="23"/>
      <c r="B47" s="23"/>
      <c r="C47" s="23"/>
      <c r="D47" s="23"/>
      <c r="E47" s="77"/>
      <c r="F47" s="58"/>
      <c r="G47" s="83"/>
      <c r="H47" s="77"/>
      <c r="I47" s="58"/>
      <c r="J47" s="64" t="s">
        <v>11</v>
      </c>
      <c r="K47" s="55">
        <v>1343.32</v>
      </c>
      <c r="L47" s="55">
        <v>326</v>
      </c>
      <c r="M47" s="58"/>
      <c r="N47" s="58"/>
      <c r="O47" s="58"/>
      <c r="P47" s="83"/>
      <c r="Q47" s="77"/>
      <c r="R47" s="58"/>
      <c r="S47" s="64"/>
      <c r="T47" s="55"/>
      <c r="U47" s="55"/>
      <c r="V47" s="58"/>
      <c r="W47" s="58"/>
      <c r="X47" s="58"/>
      <c r="Y47" s="58"/>
      <c r="Z47" s="58"/>
      <c r="AA47" s="58"/>
    </row>
    <row r="48" spans="1:35" ht="14" x14ac:dyDescent="0.3">
      <c r="A48" s="23"/>
      <c r="B48" s="23"/>
      <c r="C48" s="23"/>
      <c r="D48" s="23"/>
      <c r="E48" s="84"/>
      <c r="F48" s="58"/>
      <c r="G48" s="83"/>
      <c r="H48" s="85"/>
      <c r="I48" s="58"/>
      <c r="J48" s="64" t="s">
        <v>17</v>
      </c>
      <c r="K48" s="55">
        <v>1556.24</v>
      </c>
      <c r="L48" s="55">
        <f>$Y$47*C25</f>
        <v>0</v>
      </c>
      <c r="M48" s="58"/>
      <c r="N48" s="58"/>
      <c r="O48" s="58"/>
      <c r="P48" s="83"/>
      <c r="Q48" s="85"/>
      <c r="R48" s="58"/>
      <c r="S48" s="64"/>
      <c r="T48" s="55"/>
      <c r="U48" s="55"/>
      <c r="V48" s="58"/>
      <c r="W48" s="58"/>
      <c r="X48" s="58"/>
      <c r="Y48" s="58"/>
      <c r="Z48" s="58"/>
      <c r="AA48" s="58"/>
    </row>
    <row r="49" spans="1:35" ht="14" x14ac:dyDescent="0.3">
      <c r="A49" s="23"/>
      <c r="B49" s="23"/>
      <c r="C49" s="23"/>
      <c r="D49" s="23"/>
      <c r="E49" s="86"/>
      <c r="F49" s="77"/>
      <c r="G49" s="77"/>
      <c r="H49" s="77"/>
      <c r="I49" s="58"/>
      <c r="J49" s="64" t="s">
        <v>21</v>
      </c>
      <c r="K49" s="55">
        <v>1819.26</v>
      </c>
      <c r="L49" s="55">
        <f>$Y$47*C29</f>
        <v>0</v>
      </c>
      <c r="M49" s="58"/>
      <c r="N49" s="58"/>
      <c r="O49" s="77"/>
      <c r="P49" s="77"/>
      <c r="Q49" s="77"/>
      <c r="R49" s="58"/>
      <c r="S49" s="64"/>
      <c r="T49" s="55"/>
      <c r="U49" s="55"/>
      <c r="V49" s="58"/>
      <c r="W49" s="58"/>
      <c r="X49" s="58"/>
      <c r="Y49" s="58"/>
      <c r="Z49" s="58"/>
      <c r="AA49" s="58"/>
    </row>
    <row r="50" spans="1:35" ht="14" x14ac:dyDescent="0.3">
      <c r="A50" s="23"/>
      <c r="B50" s="23"/>
      <c r="C50" s="23"/>
      <c r="D50" s="23"/>
      <c r="E50" s="77"/>
      <c r="F50" s="87"/>
      <c r="G50" s="77"/>
      <c r="H50" s="77"/>
      <c r="I50" s="58"/>
      <c r="J50" s="64" t="s">
        <v>39</v>
      </c>
      <c r="K50" s="55">
        <v>199.22</v>
      </c>
      <c r="L50" s="55">
        <f>$Y$47/B41</f>
        <v>0</v>
      </c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 spans="1:35" ht="14" x14ac:dyDescent="0.3">
      <c r="A51" s="23"/>
      <c r="B51" s="23"/>
      <c r="C51" s="23"/>
      <c r="D51" s="23"/>
      <c r="E51" s="77"/>
      <c r="F51" s="77"/>
      <c r="G51" s="77"/>
      <c r="H51" s="77"/>
      <c r="I51" s="58"/>
      <c r="J51" s="64" t="s">
        <v>27</v>
      </c>
      <c r="K51" s="55">
        <v>82.88</v>
      </c>
      <c r="L51" s="55">
        <f>$Y$47/B33</f>
        <v>0</v>
      </c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 spans="1:35" ht="14.5" x14ac:dyDescent="0.35">
      <c r="A52" s="58"/>
      <c r="B52" s="58"/>
      <c r="C52" s="23"/>
      <c r="D52" s="23"/>
      <c r="E52" s="88"/>
      <c r="F52" s="77"/>
      <c r="H52" s="77"/>
      <c r="I52" s="58"/>
      <c r="J52" s="64" t="s">
        <v>18</v>
      </c>
      <c r="K52" s="55">
        <v>8.42</v>
      </c>
      <c r="L52" s="55">
        <f>$Y$47/B27</f>
        <v>0</v>
      </c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</row>
    <row r="53" spans="1:35" ht="14.5" x14ac:dyDescent="0.35">
      <c r="A53" s="58"/>
      <c r="B53" s="58"/>
      <c r="C53" s="23"/>
      <c r="D53" s="23"/>
      <c r="E53" s="88"/>
      <c r="F53" s="77"/>
      <c r="H53" s="77"/>
      <c r="I53" s="58"/>
      <c r="J53" s="145" t="s">
        <v>88</v>
      </c>
      <c r="K53" s="146"/>
      <c r="L53" s="55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 spans="1:35" ht="14.5" x14ac:dyDescent="0.35">
      <c r="A54" s="58"/>
      <c r="B54" s="58"/>
      <c r="C54" s="23"/>
      <c r="D54" s="23"/>
      <c r="E54" s="88"/>
      <c r="F54" s="77"/>
      <c r="H54" s="77"/>
      <c r="I54" s="58"/>
      <c r="J54" s="64"/>
      <c r="K54" s="55"/>
      <c r="L54" s="55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1:35" ht="14.5" x14ac:dyDescent="0.35">
      <c r="A55" s="58"/>
      <c r="B55" s="58"/>
      <c r="C55" s="23"/>
      <c r="D55" s="23"/>
      <c r="E55" s="88"/>
      <c r="F55" s="77"/>
      <c r="H55" s="77"/>
      <c r="I55" s="58"/>
      <c r="J55" s="64"/>
      <c r="K55" s="110"/>
      <c r="L55" s="110"/>
      <c r="M55" s="111"/>
      <c r="N55" s="77"/>
      <c r="O55" s="77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 spans="1:35" ht="14.5" x14ac:dyDescent="0.35">
      <c r="A56" s="58"/>
      <c r="B56" s="58"/>
      <c r="C56" s="23"/>
      <c r="D56" s="23"/>
      <c r="E56" s="88"/>
      <c r="F56" s="77"/>
      <c r="H56" s="77"/>
      <c r="I56" s="58"/>
      <c r="J56" s="97" t="s">
        <v>138</v>
      </c>
      <c r="K56" s="89">
        <f>POPULATE!G19</f>
        <v>1353.33</v>
      </c>
      <c r="L56" s="112"/>
      <c r="M56" s="113"/>
      <c r="N56" s="77"/>
      <c r="O56" s="77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 spans="1:35" ht="14.5" x14ac:dyDescent="0.35">
      <c r="A57" s="58"/>
      <c r="B57" s="58"/>
      <c r="C57" s="23"/>
      <c r="D57" s="23"/>
      <c r="E57" s="88"/>
      <c r="F57" s="77"/>
      <c r="H57" s="77"/>
      <c r="I57" s="58"/>
      <c r="J57" s="90"/>
      <c r="K57" s="90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1:35" ht="14.5" x14ac:dyDescent="0.35">
      <c r="A58" s="58"/>
      <c r="B58" s="58"/>
      <c r="C58" s="23"/>
      <c r="D58" s="23"/>
      <c r="E58" s="88"/>
      <c r="F58" s="77"/>
      <c r="H58" s="77"/>
      <c r="I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1:35" ht="14" x14ac:dyDescent="0.3"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</row>
    <row r="60" spans="1:35" ht="14.5" x14ac:dyDescent="0.35">
      <c r="B60" s="58"/>
      <c r="C60" s="58"/>
      <c r="D60" s="58"/>
      <c r="E60" s="91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</row>
    <row r="61" spans="1:35" ht="14.5" x14ac:dyDescent="0.35">
      <c r="B61" s="58"/>
      <c r="C61" s="58"/>
      <c r="D61" s="58"/>
      <c r="E61" s="91"/>
      <c r="F61" s="104"/>
      <c r="G61" s="58"/>
      <c r="H61" s="58"/>
      <c r="I61" s="58"/>
      <c r="J61" s="58"/>
      <c r="K61" s="58"/>
      <c r="L61" s="58"/>
      <c r="M61" s="58"/>
      <c r="N61" s="58"/>
      <c r="O61" s="104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</row>
    <row r="62" spans="1:35" ht="14.5" x14ac:dyDescent="0.35">
      <c r="B62" s="58"/>
      <c r="C62" s="58"/>
      <c r="D62" s="58"/>
      <c r="E62" s="99"/>
      <c r="F62" s="58"/>
      <c r="G62" s="102"/>
      <c r="H62" s="58"/>
      <c r="I62" s="58"/>
      <c r="K62" s="58"/>
      <c r="L62" s="58"/>
      <c r="M62" s="58"/>
      <c r="N62" s="58"/>
      <c r="O62" s="58"/>
      <c r="P62" s="102"/>
      <c r="Q62" s="58"/>
      <c r="R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</row>
    <row r="63" spans="1:35" ht="14.5" x14ac:dyDescent="0.35">
      <c r="B63" s="58"/>
      <c r="C63" s="58"/>
      <c r="D63" s="58"/>
      <c r="E63" s="100"/>
      <c r="F63" s="106"/>
      <c r="G63" s="102"/>
      <c r="H63" s="58"/>
      <c r="I63" s="58"/>
      <c r="J63" s="98"/>
      <c r="K63" s="88"/>
      <c r="L63" s="58"/>
      <c r="M63" s="58"/>
      <c r="N63" s="58"/>
      <c r="O63" s="106"/>
      <c r="P63" s="102"/>
      <c r="Q63" s="58"/>
      <c r="R63" s="58"/>
      <c r="S63" s="98"/>
      <c r="T63" s="8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</row>
    <row r="64" spans="1:35" ht="14.5" x14ac:dyDescent="0.35">
      <c r="B64" s="58"/>
      <c r="C64" s="58"/>
      <c r="D64" s="58"/>
      <c r="E64" s="100"/>
      <c r="F64" s="106"/>
      <c r="G64" s="102"/>
      <c r="H64" s="88"/>
      <c r="I64" s="58"/>
      <c r="J64" s="98"/>
      <c r="K64" s="88"/>
      <c r="L64" s="58"/>
      <c r="M64" s="58"/>
      <c r="N64" s="58"/>
      <c r="O64" s="106"/>
      <c r="P64" s="102"/>
      <c r="Q64" s="88"/>
      <c r="R64" s="58"/>
      <c r="S64" s="98"/>
      <c r="T64" s="88"/>
      <c r="U64" s="58"/>
      <c r="V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</row>
    <row r="65" spans="2:35" ht="14.5" x14ac:dyDescent="0.35">
      <c r="B65" s="58"/>
      <c r="C65" s="58"/>
      <c r="D65" s="58"/>
      <c r="E65" s="100"/>
      <c r="F65" s="58"/>
      <c r="G65" s="102"/>
      <c r="H65" s="58"/>
      <c r="I65" s="58"/>
      <c r="K65" s="88"/>
      <c r="L65" s="58"/>
      <c r="M65" s="58"/>
      <c r="N65" s="58"/>
      <c r="O65" s="58"/>
      <c r="P65" s="102"/>
      <c r="Q65" s="58"/>
      <c r="R65" s="58"/>
      <c r="T65" s="88"/>
      <c r="U65" s="58"/>
      <c r="V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</row>
    <row r="66" spans="2:35" ht="14.5" x14ac:dyDescent="0.35">
      <c r="B66" s="10"/>
      <c r="C66" s="58"/>
      <c r="D66" s="58"/>
      <c r="E66" s="100"/>
      <c r="F66" s="58"/>
      <c r="G66" s="102"/>
      <c r="H66" s="88"/>
      <c r="I66" s="58"/>
      <c r="K66" s="58"/>
      <c r="L66" s="58"/>
      <c r="M66" s="58"/>
      <c r="N66" s="58"/>
      <c r="O66" s="58"/>
      <c r="P66" s="102"/>
      <c r="Q66" s="88"/>
      <c r="R66" s="58"/>
      <c r="T66" s="58"/>
      <c r="U66" s="58"/>
      <c r="V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</row>
    <row r="67" spans="2:35" ht="14.5" x14ac:dyDescent="0.35">
      <c r="B67" s="10"/>
      <c r="E67" s="101"/>
      <c r="G67" s="103"/>
      <c r="P67" s="103"/>
    </row>
    <row r="68" spans="2:35" ht="14.5" x14ac:dyDescent="0.35">
      <c r="B68" s="92"/>
      <c r="F68" s="105"/>
      <c r="O68" s="105"/>
    </row>
    <row r="69" spans="2:35" ht="14.5" x14ac:dyDescent="0.35">
      <c r="I69" s="58"/>
      <c r="R69" s="58"/>
    </row>
    <row r="80" spans="2:35" ht="14.5" x14ac:dyDescent="0.35">
      <c r="W80" s="82"/>
      <c r="X80" s="82"/>
      <c r="Y80" s="82"/>
    </row>
    <row r="81" spans="6:25" ht="14.5" x14ac:dyDescent="0.35">
      <c r="W81" s="82"/>
      <c r="X81" s="82"/>
      <c r="Y81" s="82"/>
    </row>
    <row r="82" spans="6:25" ht="14.5" x14ac:dyDescent="0.35">
      <c r="W82" s="82"/>
      <c r="X82" s="82"/>
      <c r="Y82" s="82"/>
    </row>
    <row r="83" spans="6:25" s="82" customFormat="1" ht="14.5" x14ac:dyDescent="0.35">
      <c r="F83" s="93"/>
      <c r="I83" s="58"/>
      <c r="O83" s="93"/>
      <c r="R83" s="58"/>
      <c r="W83" s="19"/>
      <c r="X83" s="19"/>
      <c r="Y83" s="19"/>
    </row>
    <row r="84" spans="6:25" s="82" customFormat="1" ht="14.5" x14ac:dyDescent="0.35">
      <c r="I84" s="58"/>
      <c r="R84" s="58"/>
    </row>
    <row r="85" spans="6:25" s="82" customFormat="1" ht="14.5" x14ac:dyDescent="0.35">
      <c r="I85" s="58"/>
      <c r="R85" s="58"/>
      <c r="W85" s="19"/>
      <c r="X85" s="19"/>
      <c r="Y85" s="19"/>
    </row>
    <row r="87" spans="6:25" s="82" customFormat="1" ht="14.5" x14ac:dyDescent="0.35">
      <c r="I87" s="58"/>
      <c r="R87" s="58"/>
    </row>
    <row r="88" spans="6:25" ht="14.5" x14ac:dyDescent="0.35">
      <c r="W88" s="82"/>
      <c r="X88" s="82"/>
      <c r="Y88" s="82"/>
    </row>
    <row r="90" spans="6:25" s="82" customFormat="1" ht="14.5" x14ac:dyDescent="0.35">
      <c r="I90" s="94"/>
      <c r="R90" s="94"/>
    </row>
    <row r="91" spans="6:25" s="82" customFormat="1" ht="14.5" x14ac:dyDescent="0.35">
      <c r="I91" s="58"/>
      <c r="R91" s="58"/>
      <c r="W91" s="19"/>
      <c r="X91" s="19"/>
      <c r="Y91" s="19"/>
    </row>
    <row r="93" spans="6:25" s="82" customFormat="1" ht="14.5" x14ac:dyDescent="0.35">
      <c r="I93" s="95"/>
      <c r="R93" s="95"/>
      <c r="W93" s="19"/>
      <c r="X93" s="19"/>
      <c r="Y93" s="19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9" priority="3" operator="notBetween">
      <formula>$K$56*0.98</formula>
      <formula>$K$56*1.02</formula>
    </cfRule>
  </conditionalFormatting>
  <conditionalFormatting sqref="C23">
    <cfRule type="cellIs" dxfId="38" priority="4" operator="notBetween">
      <formula>$K$56*0.98</formula>
      <formula>$K$56*1.02</formula>
    </cfRule>
  </conditionalFormatting>
  <conditionalFormatting sqref="C1:D1">
    <cfRule type="iconSet" priority="39">
      <iconSet iconSet="3Signs">
        <cfvo type="percent" val="0"/>
        <cfvo type="percent" val="33"/>
        <cfvo type="percent" val="67"/>
      </iconSet>
    </cfRule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7" priority="23" operator="lessThan">
      <formula>0.6</formula>
    </cfRule>
    <cfRule type="cellIs" dxfId="36" priority="24" operator="greaterThan">
      <formula>0.7</formula>
    </cfRule>
  </conditionalFormatting>
  <conditionalFormatting sqref="G41">
    <cfRule type="cellIs" dxfId="34" priority="21" operator="lessThan">
      <formula>6.5</formula>
    </cfRule>
    <cfRule type="cellIs" dxfId="35" priority="22" operator="greaterThan">
      <formula>7.5</formula>
    </cfRule>
  </conditionalFormatting>
  <conditionalFormatting sqref="G43">
    <cfRule type="cellIs" dxfId="32" priority="1" operator="lessThan">
      <formula>6.5</formula>
    </cfRule>
    <cfRule type="cellIs" dxfId="33" priority="2" operator="greaterThan">
      <formula>7.5</formula>
    </cfRule>
  </conditionalFormatting>
  <conditionalFormatting sqref="J25">
    <cfRule type="cellIs" dxfId="31" priority="37" operator="lessThan">
      <formula>1</formula>
    </cfRule>
    <cfRule type="cellIs" dxfId="30" priority="38" operator="greaterThan">
      <formula>1.2</formula>
    </cfRule>
  </conditionalFormatting>
  <conditionalFormatting sqref="J27">
    <cfRule type="cellIs" dxfId="29" priority="36" operator="lessThan">
      <formula>140</formula>
    </cfRule>
  </conditionalFormatting>
  <conditionalFormatting sqref="J29">
    <cfRule type="cellIs" dxfId="28" priority="34" operator="lessThan">
      <formula>1.05</formula>
    </cfRule>
    <cfRule type="cellIs" dxfId="27" priority="35" operator="greaterThan">
      <formula>1.4</formula>
    </cfRule>
  </conditionalFormatting>
  <conditionalFormatting sqref="J31">
    <cfRule type="cellIs" dxfId="26" priority="32" operator="lessThan">
      <formula>0.7</formula>
    </cfRule>
    <cfRule type="cellIs" dxfId="25" priority="33" operator="greaterThan">
      <formula>1</formula>
    </cfRule>
  </conditionalFormatting>
  <conditionalFormatting sqref="J33">
    <cfRule type="cellIs" dxfId="24" priority="30" operator="lessThan">
      <formula>15</formula>
    </cfRule>
    <cfRule type="cellIs" dxfId="23" priority="31" operator="greaterThan">
      <formula>19</formula>
    </cfRule>
  </conditionalFormatting>
  <conditionalFormatting sqref="J35">
    <cfRule type="cellIs" dxfId="22" priority="28" operator="lessThan">
      <formula>6</formula>
    </cfRule>
    <cfRule type="cellIs" dxfId="21" priority="29" operator="greaterThan">
      <formula>7.5</formula>
    </cfRule>
  </conditionalFormatting>
  <conditionalFormatting sqref="J37">
    <cfRule type="cellIs" dxfId="20" priority="26" operator="lessThan">
      <formula>1.1</formula>
    </cfRule>
    <cfRule type="cellIs" dxfId="19" priority="27" operator="greaterThan">
      <formula>1.5</formula>
    </cfRule>
  </conditionalFormatting>
  <conditionalFormatting sqref="J39">
    <cfRule type="cellIs" dxfId="18" priority="25" operator="greaterThan">
      <formula>0.72</formula>
    </cfRule>
  </conditionalFormatting>
  <conditionalFormatting sqref="P44">
    <cfRule type="cellIs" dxfId="17" priority="5" operator="lessThan">
      <formula>0.82</formula>
    </cfRule>
    <cfRule type="cellIs" dxfId="16" priority="6" operator="greaterThan">
      <formula>0.88</formula>
    </cfRule>
  </conditionalFormatting>
  <conditionalFormatting sqref="S25">
    <cfRule type="cellIs" dxfId="15" priority="19" operator="lessThan">
      <formula>0.9</formula>
    </cfRule>
    <cfRule type="cellIs" dxfId="14" priority="20" operator="greaterThan">
      <formula>1.2</formula>
    </cfRule>
  </conditionalFormatting>
  <conditionalFormatting sqref="S27">
    <cfRule type="cellIs" dxfId="13" priority="17" operator="lessThan">
      <formula>145</formula>
    </cfRule>
    <cfRule type="cellIs" dxfId="12" priority="18" operator="greaterThan">
      <formula>165</formula>
    </cfRule>
  </conditionalFormatting>
  <conditionalFormatting sqref="S29">
    <cfRule type="cellIs" dxfId="11" priority="15" operator="lessThan">
      <formula>1.05</formula>
    </cfRule>
    <cfRule type="cellIs" dxfId="10" priority="16" operator="greaterThan">
      <formula>1.4</formula>
    </cfRule>
  </conditionalFormatting>
  <conditionalFormatting sqref="S31">
    <cfRule type="cellIs" dxfId="9" priority="13" operator="lessThan">
      <formula>0.71</formula>
    </cfRule>
    <cfRule type="cellIs" dxfId="8" priority="14" operator="greaterThan">
      <formula>0.9</formula>
    </cfRule>
  </conditionalFormatting>
  <conditionalFormatting sqref="S33">
    <cfRule type="cellIs" dxfId="7" priority="11" operator="lessThan">
      <formula>15</formula>
    </cfRule>
    <cfRule type="cellIs" dxfId="6" priority="12" operator="greaterThan">
      <formula>19</formula>
    </cfRule>
  </conditionalFormatting>
  <conditionalFormatting sqref="S35">
    <cfRule type="cellIs" dxfId="5" priority="9" operator="lessThan">
      <formula>6</formula>
    </cfRule>
    <cfRule type="cellIs" dxfId="4" priority="10" operator="greaterThan">
      <formula>7.5</formula>
    </cfRule>
  </conditionalFormatting>
  <conditionalFormatting sqref="S37">
    <cfRule type="cellIs" dxfId="3" priority="7" operator="lessThan">
      <formula>1.1</formula>
    </cfRule>
    <cfRule type="cellIs" dxfId="2" priority="8" operator="greaterThan">
      <formula>1.5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871FA-893D-4BC1-99CE-6D68E97F4D9B}">
  <dimension ref="A1:U160"/>
  <sheetViews>
    <sheetView topLeftCell="B1" workbookViewId="0">
      <selection activeCell="J38" sqref="J38"/>
    </sheetView>
  </sheetViews>
  <sheetFormatPr defaultColWidth="9" defaultRowHeight="12.5" x14ac:dyDescent="0.25"/>
  <cols>
    <col min="1" max="1" width="14.81640625" style="134" hidden="1" customWidth="1"/>
    <col min="2" max="2" width="87.6328125" style="134" customWidth="1"/>
    <col min="3" max="3" width="24.36328125" style="134" hidden="1" customWidth="1"/>
    <col min="4" max="4" width="29.453125" style="134" hidden="1" customWidth="1"/>
    <col min="5" max="5" width="30.08984375" style="134" hidden="1" customWidth="1"/>
    <col min="6" max="6" width="34.6328125" style="134" customWidth="1"/>
    <col min="7" max="7" width="9" style="134"/>
    <col min="8" max="9" width="0" style="134" hidden="1" customWidth="1"/>
    <col min="10" max="10" width="9" style="134"/>
    <col min="11" max="11" width="9.36328125" style="134" bestFit="1" customWidth="1"/>
    <col min="12" max="12" width="31.453125" style="134" customWidth="1"/>
    <col min="13" max="16384" width="9" style="134"/>
  </cols>
  <sheetData>
    <row r="1" spans="1:21" ht="13" x14ac:dyDescent="0.3">
      <c r="A1" s="135" t="s">
        <v>259</v>
      </c>
      <c r="B1" s="135" t="s">
        <v>258</v>
      </c>
      <c r="C1" s="136" t="s">
        <v>257</v>
      </c>
      <c r="D1" s="136" t="s">
        <v>260</v>
      </c>
      <c r="E1" s="137" t="s">
        <v>43</v>
      </c>
      <c r="F1" s="138" t="s">
        <v>42</v>
      </c>
      <c r="G1" s="139"/>
      <c r="H1" s="139"/>
      <c r="I1" s="139"/>
      <c r="J1" s="139"/>
      <c r="K1" s="135" t="s">
        <v>44</v>
      </c>
      <c r="L1" s="140">
        <f>POPULATE!H7</f>
        <v>1370</v>
      </c>
      <c r="M1" s="139"/>
      <c r="N1" s="139"/>
      <c r="O1" s="139"/>
      <c r="P1" s="139"/>
      <c r="Q1" s="139"/>
      <c r="R1" s="139"/>
      <c r="S1" s="139"/>
      <c r="T1" s="139"/>
      <c r="U1" s="139"/>
    </row>
    <row r="2" spans="1:21" ht="13" x14ac:dyDescent="0.3">
      <c r="A2" s="135">
        <v>414</v>
      </c>
      <c r="B2" s="135" t="s">
        <v>256</v>
      </c>
      <c r="C2" s="142">
        <f>VLOOKUP(A2,[1]Sheet1!$A:$B,2,)</f>
        <v>0.30719999999999997</v>
      </c>
      <c r="D2" s="142">
        <f t="shared" ref="D2:D4" si="0">C2*0.01</f>
        <v>3.0719999999999996E-3</v>
      </c>
      <c r="E2" s="141">
        <f>C2-D2</f>
        <v>0.30412799999999995</v>
      </c>
      <c r="F2" s="143">
        <f>E2</f>
        <v>0.30412799999999995</v>
      </c>
      <c r="G2" s="139"/>
      <c r="H2" s="144">
        <f>(1/E2)-(1/C2)</f>
        <v>3.2880892255892746E-2</v>
      </c>
      <c r="I2" s="144">
        <f>H2*1000</f>
        <v>32.880892255892746</v>
      </c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ht="13" x14ac:dyDescent="0.3">
      <c r="A3" s="135">
        <v>48</v>
      </c>
      <c r="B3" s="135" t="s">
        <v>255</v>
      </c>
      <c r="C3" s="142">
        <f>VLOOKUP(A3,[1]Sheet1!$A:$B,2,)</f>
        <v>0.37703999999999999</v>
      </c>
      <c r="D3" s="142">
        <f t="shared" si="0"/>
        <v>3.7704000000000001E-3</v>
      </c>
      <c r="E3" s="141">
        <f t="shared" ref="E3:E12" si="1">C3-D3</f>
        <v>0.37326959999999998</v>
      </c>
      <c r="F3" s="143">
        <f t="shared" ref="F3:F66" si="2">E3</f>
        <v>0.37326959999999998</v>
      </c>
      <c r="G3" s="139"/>
      <c r="H3" s="144">
        <f t="shared" ref="H3:H66" si="3">(1/E3)-(1/C3)</f>
        <v>2.6790287770555032E-2</v>
      </c>
      <c r="I3" s="144">
        <f t="shared" ref="I3:I66" si="4">H3*1000</f>
        <v>26.790287770555032</v>
      </c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4" spans="1:21" ht="13" x14ac:dyDescent="0.3">
      <c r="A4" s="135">
        <v>512</v>
      </c>
      <c r="B4" s="135" t="s">
        <v>254</v>
      </c>
      <c r="C4" s="142">
        <f>VLOOKUP(A4,[1]Sheet1!$A:$B,2,)</f>
        <v>0.38512999999999997</v>
      </c>
      <c r="D4" s="142">
        <f t="shared" si="0"/>
        <v>3.8512999999999998E-3</v>
      </c>
      <c r="E4" s="141">
        <f t="shared" si="1"/>
        <v>0.38127869999999997</v>
      </c>
      <c r="F4" s="143">
        <f t="shared" si="2"/>
        <v>0.38127869999999997</v>
      </c>
      <c r="G4" s="139"/>
      <c r="H4" s="144">
        <f t="shared" si="3"/>
        <v>2.622753382237164E-2</v>
      </c>
      <c r="I4" s="144">
        <f t="shared" si="4"/>
        <v>26.22753382237164</v>
      </c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</row>
    <row r="5" spans="1:21" ht="13" x14ac:dyDescent="0.3">
      <c r="A5" s="135">
        <v>400</v>
      </c>
      <c r="B5" s="135" t="s">
        <v>253</v>
      </c>
      <c r="C5" s="142">
        <f>VLOOKUP(A5,[1]Sheet1!$A:$B,2,)</f>
        <v>0.71</v>
      </c>
      <c r="D5" s="142">
        <f>C5*0.01</f>
        <v>7.0999999999999995E-3</v>
      </c>
      <c r="E5" s="141">
        <f t="shared" si="1"/>
        <v>0.70289999999999997</v>
      </c>
      <c r="F5" s="143">
        <f t="shared" si="2"/>
        <v>0.70289999999999997</v>
      </c>
      <c r="G5" s="139"/>
      <c r="H5" s="144">
        <f t="shared" si="3"/>
        <v>1.4226774790154995E-2</v>
      </c>
      <c r="I5" s="144">
        <f t="shared" si="4"/>
        <v>14.226774790154995</v>
      </c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</row>
    <row r="6" spans="1:21" ht="13" x14ac:dyDescent="0.3">
      <c r="A6" s="135">
        <v>826</v>
      </c>
      <c r="B6" s="135" t="s">
        <v>47</v>
      </c>
      <c r="C6" s="142">
        <f>VLOOKUP(A6,[1]Sheet1!$A:$B,2,)</f>
        <v>0.73986300000000005</v>
      </c>
      <c r="D6" s="142">
        <f>C6*0.015</f>
        <v>1.1097945E-2</v>
      </c>
      <c r="E6" s="141">
        <f t="shared" si="1"/>
        <v>0.72876505499999999</v>
      </c>
      <c r="F6" s="143">
        <f t="shared" si="2"/>
        <v>0.72876505499999999</v>
      </c>
      <c r="G6" s="139"/>
      <c r="H6" s="144">
        <f t="shared" si="3"/>
        <v>2.0582765182120433E-2</v>
      </c>
      <c r="I6" s="144">
        <f t="shared" si="4"/>
        <v>20.582765182120433</v>
      </c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ht="13" x14ac:dyDescent="0.3">
      <c r="A7" s="135">
        <v>654</v>
      </c>
      <c r="B7" s="135" t="s">
        <v>252</v>
      </c>
      <c r="C7" s="142">
        <f>VLOOKUP(A7,[1]Sheet1!$A:$B,2,)</f>
        <v>0.73986300000000005</v>
      </c>
      <c r="D7" s="142">
        <f t="shared" ref="D7:D11" si="5">C7*0.015</f>
        <v>1.1097945E-2</v>
      </c>
      <c r="E7" s="141">
        <f t="shared" si="1"/>
        <v>0.72876505499999999</v>
      </c>
      <c r="F7" s="143">
        <f t="shared" si="2"/>
        <v>0.72876505499999999</v>
      </c>
      <c r="G7" s="139"/>
      <c r="H7" s="144">
        <f t="shared" si="3"/>
        <v>2.0582765182120433E-2</v>
      </c>
      <c r="I7" s="144">
        <f t="shared" si="4"/>
        <v>20.582765182120433</v>
      </c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</row>
    <row r="8" spans="1:21" ht="13" x14ac:dyDescent="0.3">
      <c r="A8" s="135">
        <v>292</v>
      </c>
      <c r="B8" s="135" t="s">
        <v>251</v>
      </c>
      <c r="C8" s="142">
        <f>VLOOKUP(A8,[1]Sheet1!$A:$B,2,)</f>
        <v>0.73986300000000005</v>
      </c>
      <c r="D8" s="142">
        <f t="shared" si="5"/>
        <v>1.1097945E-2</v>
      </c>
      <c r="E8" s="141">
        <f t="shared" si="1"/>
        <v>0.72876505499999999</v>
      </c>
      <c r="F8" s="143">
        <f t="shared" si="2"/>
        <v>0.72876505499999999</v>
      </c>
      <c r="G8" s="139"/>
      <c r="H8" s="144">
        <f t="shared" si="3"/>
        <v>2.0582765182120433E-2</v>
      </c>
      <c r="I8" s="144">
        <f t="shared" si="4"/>
        <v>20.582765182120433</v>
      </c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</row>
    <row r="9" spans="1:21" ht="13" x14ac:dyDescent="0.3">
      <c r="A9" s="135">
        <v>238</v>
      </c>
      <c r="B9" s="135" t="s">
        <v>250</v>
      </c>
      <c r="C9" s="142">
        <f>VLOOKUP(A9,[1]Sheet1!$A:$B,2,)</f>
        <v>0.73986300000000005</v>
      </c>
      <c r="D9" s="142">
        <f t="shared" si="5"/>
        <v>1.1097945E-2</v>
      </c>
      <c r="E9" s="141">
        <f t="shared" si="1"/>
        <v>0.72876505499999999</v>
      </c>
      <c r="F9" s="143">
        <f t="shared" si="2"/>
        <v>0.72876505499999999</v>
      </c>
      <c r="G9" s="139"/>
      <c r="H9" s="144">
        <f t="shared" si="3"/>
        <v>2.0582765182120433E-2</v>
      </c>
      <c r="I9" s="144">
        <f t="shared" si="4"/>
        <v>20.582765182120433</v>
      </c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</row>
    <row r="10" spans="1:21" ht="13" x14ac:dyDescent="0.3">
      <c r="A10" s="135">
        <v>756</v>
      </c>
      <c r="B10" s="135" t="s">
        <v>48</v>
      </c>
      <c r="C10" s="142">
        <f>VLOOKUP(A10,[1]Sheet1!$A:$B,2,)</f>
        <v>0.81310000000000004</v>
      </c>
      <c r="D10" s="142">
        <f t="shared" si="5"/>
        <v>1.2196500000000001E-2</v>
      </c>
      <c r="E10" s="141">
        <f t="shared" si="1"/>
        <v>0.80090349999999999</v>
      </c>
      <c r="F10" s="143">
        <f t="shared" si="2"/>
        <v>0.80090349999999999</v>
      </c>
      <c r="G10" s="139"/>
      <c r="H10" s="144">
        <f t="shared" si="3"/>
        <v>1.8728848107169016E-2</v>
      </c>
      <c r="I10" s="144">
        <f t="shared" si="4"/>
        <v>18.728848107169014</v>
      </c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ht="13" x14ac:dyDescent="0.3">
      <c r="A11" s="135">
        <v>136</v>
      </c>
      <c r="B11" s="135" t="s">
        <v>249</v>
      </c>
      <c r="C11" s="142">
        <f>VLOOKUP(A11,[1]Sheet1!$A:$B,2,)</f>
        <v>0.83333299999999999</v>
      </c>
      <c r="D11" s="142">
        <f t="shared" si="5"/>
        <v>1.2499995E-2</v>
      </c>
      <c r="E11" s="141">
        <f t="shared" si="1"/>
        <v>0.820833005</v>
      </c>
      <c r="F11" s="143">
        <f t="shared" si="2"/>
        <v>0.820833005</v>
      </c>
      <c r="G11" s="139"/>
      <c r="H11" s="144">
        <f t="shared" si="3"/>
        <v>1.8274118984774601E-2</v>
      </c>
      <c r="I11" s="144">
        <f t="shared" si="4"/>
        <v>18.274118984774603</v>
      </c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21" ht="13" x14ac:dyDescent="0.3">
      <c r="A12" s="135">
        <v>978</v>
      </c>
      <c r="B12" s="135" t="s">
        <v>45</v>
      </c>
      <c r="C12" s="142">
        <f>VLOOKUP(A12,[1]Sheet1!$A:$B,2,)</f>
        <v>0.86445300000000003</v>
      </c>
      <c r="D12" s="142">
        <f t="shared" ref="D12:D28" si="6">C12*0.025</f>
        <v>2.1611325000000001E-2</v>
      </c>
      <c r="E12" s="141">
        <f t="shared" si="1"/>
        <v>0.84284167500000007</v>
      </c>
      <c r="F12" s="143">
        <f t="shared" si="2"/>
        <v>0.84284167500000007</v>
      </c>
      <c r="G12" s="139"/>
      <c r="H12" s="144">
        <f t="shared" si="3"/>
        <v>2.9661561289076044E-2</v>
      </c>
      <c r="I12" s="144">
        <f t="shared" si="4"/>
        <v>29.661561289076044</v>
      </c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</row>
    <row r="13" spans="1:21" ht="13" x14ac:dyDescent="0.3">
      <c r="A13" s="135">
        <v>590</v>
      </c>
      <c r="B13" s="135" t="s">
        <v>248</v>
      </c>
      <c r="C13" s="142">
        <f>VLOOKUP(A13,[1]Sheet1!$A:$B,2,)</f>
        <v>1</v>
      </c>
      <c r="D13" s="142">
        <f t="shared" si="6"/>
        <v>2.5000000000000001E-2</v>
      </c>
      <c r="E13" s="141">
        <f>C13-D13</f>
        <v>0.97499999999999998</v>
      </c>
      <c r="F13" s="143">
        <f t="shared" si="2"/>
        <v>0.97499999999999998</v>
      </c>
      <c r="G13" s="139"/>
      <c r="H13" s="144">
        <f t="shared" si="3"/>
        <v>2.5641025641025772E-2</v>
      </c>
      <c r="I13" s="144">
        <f t="shared" si="4"/>
        <v>25.64102564102577</v>
      </c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ht="13" x14ac:dyDescent="0.3">
      <c r="A14" s="135">
        <v>44</v>
      </c>
      <c r="B14" s="135" t="s">
        <v>247</v>
      </c>
      <c r="C14" s="142">
        <f>VLOOKUP(A14,[1]Sheet1!$A:$B,2,)</f>
        <v>1</v>
      </c>
      <c r="D14" s="142">
        <f t="shared" si="6"/>
        <v>2.5000000000000001E-2</v>
      </c>
      <c r="E14" s="141">
        <f t="shared" ref="E14:E77" si="7">C14-D14</f>
        <v>0.97499999999999998</v>
      </c>
      <c r="F14" s="143">
        <f t="shared" si="2"/>
        <v>0.97499999999999998</v>
      </c>
      <c r="G14" s="139"/>
      <c r="H14" s="144">
        <f t="shared" si="3"/>
        <v>2.5641025641025772E-2</v>
      </c>
      <c r="I14" s="144">
        <f t="shared" si="4"/>
        <v>25.64102564102577</v>
      </c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</row>
    <row r="15" spans="1:21" ht="13" x14ac:dyDescent="0.3">
      <c r="A15" s="135">
        <v>60</v>
      </c>
      <c r="B15" s="135" t="s">
        <v>246</v>
      </c>
      <c r="C15" s="142">
        <f>VLOOKUP(A15,[1]Sheet1!$A:$B,2,)</f>
        <v>1</v>
      </c>
      <c r="D15" s="142">
        <f t="shared" si="6"/>
        <v>2.5000000000000001E-2</v>
      </c>
      <c r="E15" s="141">
        <f t="shared" si="7"/>
        <v>0.97499999999999998</v>
      </c>
      <c r="F15" s="143">
        <f t="shared" si="2"/>
        <v>0.97499999999999998</v>
      </c>
      <c r="G15" s="139"/>
      <c r="H15" s="144">
        <f t="shared" si="3"/>
        <v>2.5641025641025772E-2</v>
      </c>
      <c r="I15" s="144">
        <f t="shared" si="4"/>
        <v>25.64102564102577</v>
      </c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</row>
    <row r="16" spans="1:21" ht="13" x14ac:dyDescent="0.3">
      <c r="A16" s="135">
        <v>702</v>
      </c>
      <c r="B16" s="135" t="s">
        <v>64</v>
      </c>
      <c r="C16" s="142">
        <f>VLOOKUP(A16,[1]Sheet1!$A:$B,2,)</f>
        <v>1.2795000000000001</v>
      </c>
      <c r="D16" s="142">
        <f t="shared" si="6"/>
        <v>3.1987500000000002E-2</v>
      </c>
      <c r="E16" s="141">
        <f>C16-D16</f>
        <v>1.2475125</v>
      </c>
      <c r="F16" s="143">
        <f t="shared" si="2"/>
        <v>1.2475125</v>
      </c>
      <c r="G16" s="139"/>
      <c r="H16" s="144">
        <f t="shared" si="3"/>
        <v>2.0039879359926238E-2</v>
      </c>
      <c r="I16" s="144">
        <f t="shared" si="4"/>
        <v>20.039879359926239</v>
      </c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</row>
    <row r="17" spans="1:21" ht="13" x14ac:dyDescent="0.3">
      <c r="A17" s="135">
        <v>96</v>
      </c>
      <c r="B17" s="135" t="s">
        <v>245</v>
      </c>
      <c r="C17" s="142">
        <f>VLOOKUP(A17,[1]Sheet1!$A:$B,2,)</f>
        <v>1.2795000000000001</v>
      </c>
      <c r="D17" s="142">
        <f t="shared" si="6"/>
        <v>3.1987500000000002E-2</v>
      </c>
      <c r="E17" s="141">
        <f t="shared" si="7"/>
        <v>1.2475125</v>
      </c>
      <c r="F17" s="143">
        <f t="shared" si="2"/>
        <v>1.2475125</v>
      </c>
      <c r="G17" s="139"/>
      <c r="H17" s="144">
        <f t="shared" si="3"/>
        <v>2.0039879359926238E-2</v>
      </c>
      <c r="I17" s="144">
        <f t="shared" si="4"/>
        <v>20.039879359926239</v>
      </c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</row>
    <row r="18" spans="1:21" ht="13" x14ac:dyDescent="0.3">
      <c r="A18" s="135">
        <v>124</v>
      </c>
      <c r="B18" s="135" t="s">
        <v>51</v>
      </c>
      <c r="C18" s="142">
        <f>VLOOKUP(A18,[1]Sheet1!$A:$B,2,)</f>
        <v>1.3914</v>
      </c>
      <c r="D18" s="142">
        <f t="shared" si="6"/>
        <v>3.4785000000000003E-2</v>
      </c>
      <c r="E18" s="141">
        <f t="shared" si="7"/>
        <v>1.3566149999999999</v>
      </c>
      <c r="F18" s="143">
        <f t="shared" si="2"/>
        <v>1.3566149999999999</v>
      </c>
      <c r="G18" s="139"/>
      <c r="H18" s="144">
        <f t="shared" si="3"/>
        <v>1.8428220239345761E-2</v>
      </c>
      <c r="I18" s="144">
        <f t="shared" si="4"/>
        <v>18.428220239345762</v>
      </c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</row>
    <row r="19" spans="1:21" ht="13" x14ac:dyDescent="0.3">
      <c r="A19" s="135">
        <v>36</v>
      </c>
      <c r="B19" s="135" t="s">
        <v>52</v>
      </c>
      <c r="C19" s="142">
        <f>VLOOKUP(A19,[1]Sheet1!$A:$B,2,)</f>
        <v>1.4156280000000001</v>
      </c>
      <c r="D19" s="142">
        <f t="shared" si="6"/>
        <v>3.5390700000000004E-2</v>
      </c>
      <c r="E19" s="141">
        <f t="shared" si="7"/>
        <v>1.3802373000000001</v>
      </c>
      <c r="F19" s="143">
        <f t="shared" si="2"/>
        <v>1.3802373000000001</v>
      </c>
      <c r="G19" s="139"/>
      <c r="H19" s="144">
        <f t="shared" si="3"/>
        <v>1.8112827410185162E-2</v>
      </c>
      <c r="I19" s="144">
        <f t="shared" si="4"/>
        <v>18.112827410185162</v>
      </c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</row>
    <row r="20" spans="1:21" ht="13" x14ac:dyDescent="0.3">
      <c r="A20" s="135">
        <v>944</v>
      </c>
      <c r="B20" s="135" t="s">
        <v>244</v>
      </c>
      <c r="C20" s="142">
        <f>VLOOKUP(A20,[1]Sheet1!$A:$B,2,)</f>
        <v>1.7</v>
      </c>
      <c r="D20" s="142">
        <f t="shared" si="6"/>
        <v>4.2500000000000003E-2</v>
      </c>
      <c r="E20" s="141">
        <f t="shared" si="7"/>
        <v>1.6575</v>
      </c>
      <c r="F20" s="143">
        <f t="shared" si="2"/>
        <v>1.6575</v>
      </c>
      <c r="G20" s="139"/>
      <c r="H20" s="144">
        <f t="shared" si="3"/>
        <v>1.5082956259426794E-2</v>
      </c>
      <c r="I20" s="144">
        <f t="shared" si="4"/>
        <v>15.082956259426794</v>
      </c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</row>
    <row r="21" spans="1:21" ht="13" x14ac:dyDescent="0.3">
      <c r="A21" s="135">
        <v>977</v>
      </c>
      <c r="B21" s="135" t="s">
        <v>243</v>
      </c>
      <c r="C21" s="142">
        <f>VLOOKUP(A21,[1]Sheet1!$A:$B,2,)</f>
        <v>1.690723</v>
      </c>
      <c r="D21" s="142">
        <f t="shared" si="6"/>
        <v>4.2268075000000002E-2</v>
      </c>
      <c r="E21" s="141">
        <f t="shared" si="7"/>
        <v>1.648454925</v>
      </c>
      <c r="F21" s="143">
        <f t="shared" si="2"/>
        <v>1.648454925</v>
      </c>
      <c r="G21" s="139"/>
      <c r="H21" s="144">
        <f t="shared" si="3"/>
        <v>1.5165716466284285E-2</v>
      </c>
      <c r="I21" s="144">
        <f t="shared" si="4"/>
        <v>15.165716466284284</v>
      </c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</row>
    <row r="22" spans="1:21" ht="13" x14ac:dyDescent="0.3">
      <c r="A22" s="135">
        <v>554</v>
      </c>
      <c r="B22" s="135" t="s">
        <v>242</v>
      </c>
      <c r="C22" s="142">
        <f>VLOOKUP(A22,[1]Sheet1!$A:$B,2,)</f>
        <v>1.7070669999999999</v>
      </c>
      <c r="D22" s="142">
        <f t="shared" si="6"/>
        <v>4.2676674999999997E-2</v>
      </c>
      <c r="E22" s="141">
        <f t="shared" si="7"/>
        <v>1.6643903249999998</v>
      </c>
      <c r="F22" s="143">
        <f t="shared" si="2"/>
        <v>1.6643903249999998</v>
      </c>
      <c r="G22" s="139"/>
      <c r="H22" s="144">
        <f t="shared" si="3"/>
        <v>1.502051509461888E-2</v>
      </c>
      <c r="I22" s="144">
        <f t="shared" si="4"/>
        <v>15.020515094618879</v>
      </c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</row>
    <row r="23" spans="1:21" ht="13" x14ac:dyDescent="0.3">
      <c r="A23" s="135">
        <v>533</v>
      </c>
      <c r="B23" s="135" t="s">
        <v>241</v>
      </c>
      <c r="C23" s="142">
        <f>VLOOKUP(A23,[1]Sheet1!$A:$B,2,)</f>
        <v>1.79</v>
      </c>
      <c r="D23" s="142">
        <f t="shared" si="6"/>
        <v>4.4750000000000005E-2</v>
      </c>
      <c r="E23" s="141">
        <f t="shared" si="7"/>
        <v>1.74525</v>
      </c>
      <c r="F23" s="143">
        <f t="shared" si="2"/>
        <v>1.74525</v>
      </c>
      <c r="G23" s="139"/>
      <c r="H23" s="144">
        <f t="shared" si="3"/>
        <v>1.4324595330181933E-2</v>
      </c>
      <c r="I23" s="144">
        <f t="shared" si="4"/>
        <v>14.324595330181932</v>
      </c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</row>
    <row r="24" spans="1:21" ht="13" x14ac:dyDescent="0.3">
      <c r="A24" s="135">
        <v>532</v>
      </c>
      <c r="B24" s="135" t="s">
        <v>240</v>
      </c>
      <c r="C24" s="142">
        <f>VLOOKUP(A24,[1]Sheet1!$A:$B,2,)</f>
        <v>1.79</v>
      </c>
      <c r="D24" s="142">
        <f t="shared" si="6"/>
        <v>4.4750000000000005E-2</v>
      </c>
      <c r="E24" s="141">
        <f t="shared" si="7"/>
        <v>1.74525</v>
      </c>
      <c r="F24" s="143">
        <f t="shared" si="2"/>
        <v>1.74525</v>
      </c>
      <c r="G24" s="139"/>
      <c r="H24" s="144">
        <f t="shared" si="3"/>
        <v>1.4324595330181933E-2</v>
      </c>
      <c r="I24" s="144">
        <f t="shared" si="4"/>
        <v>14.324595330181932</v>
      </c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</row>
    <row r="25" spans="1:21" ht="13" x14ac:dyDescent="0.3">
      <c r="A25" s="135">
        <v>52</v>
      </c>
      <c r="B25" s="135" t="s">
        <v>239</v>
      </c>
      <c r="C25" s="142">
        <f>VLOOKUP(A25,[1]Sheet1!$A:$B,2,)</f>
        <v>1.99</v>
      </c>
      <c r="D25" s="142">
        <f t="shared" si="6"/>
        <v>4.9750000000000003E-2</v>
      </c>
      <c r="E25" s="141">
        <f t="shared" si="7"/>
        <v>1.94025</v>
      </c>
      <c r="F25" s="143">
        <f t="shared" si="2"/>
        <v>1.94025</v>
      </c>
      <c r="G25" s="139"/>
      <c r="H25" s="144">
        <f t="shared" si="3"/>
        <v>1.2884937508053085E-2</v>
      </c>
      <c r="I25" s="144">
        <f t="shared" si="4"/>
        <v>12.884937508053085</v>
      </c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</row>
    <row r="26" spans="1:21" ht="13" x14ac:dyDescent="0.3">
      <c r="A26" s="135">
        <v>84</v>
      </c>
      <c r="B26" s="135" t="s">
        <v>238</v>
      </c>
      <c r="C26" s="142">
        <f>VLOOKUP(A26,[1]Sheet1!$A:$B,2,)</f>
        <v>2</v>
      </c>
      <c r="D26" s="142">
        <f t="shared" si="6"/>
        <v>0.05</v>
      </c>
      <c r="E26" s="141">
        <f t="shared" si="7"/>
        <v>1.95</v>
      </c>
      <c r="F26" s="143">
        <f t="shared" si="2"/>
        <v>1.95</v>
      </c>
      <c r="G26" s="139"/>
      <c r="H26" s="144">
        <f t="shared" si="3"/>
        <v>1.2820512820512886E-2</v>
      </c>
      <c r="I26" s="144">
        <f t="shared" si="4"/>
        <v>12.820512820512885</v>
      </c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</row>
    <row r="27" spans="1:21" ht="13" x14ac:dyDescent="0.3">
      <c r="A27" s="135">
        <v>242</v>
      </c>
      <c r="B27" s="135" t="s">
        <v>237</v>
      </c>
      <c r="C27" s="142">
        <f>VLOOKUP(A27,[1]Sheet1!$A:$B,2,)</f>
        <v>2.1739123</v>
      </c>
      <c r="D27" s="142">
        <f t="shared" si="6"/>
        <v>5.4347807500000005E-2</v>
      </c>
      <c r="E27" s="141">
        <f t="shared" si="7"/>
        <v>2.1195644924999999</v>
      </c>
      <c r="F27" s="143">
        <f t="shared" si="2"/>
        <v>2.1195644924999999</v>
      </c>
      <c r="G27" s="139"/>
      <c r="H27" s="144">
        <f t="shared" si="3"/>
        <v>1.1794875828719353E-2</v>
      </c>
      <c r="I27" s="144">
        <f t="shared" si="4"/>
        <v>11.794875828719354</v>
      </c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</row>
    <row r="28" spans="1:21" ht="13" x14ac:dyDescent="0.3">
      <c r="A28" s="135">
        <v>776</v>
      </c>
      <c r="B28" s="135" t="s">
        <v>236</v>
      </c>
      <c r="C28" s="142">
        <f>VLOOKUP(A28,[1]Sheet1!$A:$B,2,)</f>
        <v>2.3123328999999999</v>
      </c>
      <c r="D28" s="142">
        <f t="shared" si="6"/>
        <v>5.7808322500000002E-2</v>
      </c>
      <c r="E28" s="141">
        <f t="shared" si="7"/>
        <v>2.2545245774999998</v>
      </c>
      <c r="F28" s="143">
        <f t="shared" si="2"/>
        <v>2.2545245774999998</v>
      </c>
      <c r="G28" s="139"/>
      <c r="H28" s="144">
        <f t="shared" si="3"/>
        <v>1.1088812359598244E-2</v>
      </c>
      <c r="I28" s="144">
        <f t="shared" si="4"/>
        <v>11.088812359598244</v>
      </c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</row>
    <row r="29" spans="1:21" ht="13" x14ac:dyDescent="0.3">
      <c r="A29" s="135">
        <v>981</v>
      </c>
      <c r="B29" s="135" t="s">
        <v>235</v>
      </c>
      <c r="C29" s="142">
        <f>VLOOKUP(A29,[1]Sheet1!$A:$B,2,)</f>
        <v>2.5760000000000001</v>
      </c>
      <c r="D29" s="142">
        <f>C29*0.03</f>
        <v>7.7280000000000001E-2</v>
      </c>
      <c r="E29" s="141">
        <f t="shared" si="7"/>
        <v>2.4987200000000001</v>
      </c>
      <c r="F29" s="143">
        <f t="shared" si="2"/>
        <v>2.4987200000000001</v>
      </c>
      <c r="G29" s="139"/>
      <c r="H29" s="144">
        <f t="shared" si="3"/>
        <v>1.2006147147339441E-2</v>
      </c>
      <c r="I29" s="144">
        <f t="shared" si="4"/>
        <v>12.006147147339441</v>
      </c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</row>
    <row r="30" spans="1:21" ht="13" x14ac:dyDescent="0.3">
      <c r="A30" s="135">
        <v>882</v>
      </c>
      <c r="B30" s="135" t="s">
        <v>234</v>
      </c>
      <c r="C30" s="142">
        <f>VLOOKUP(A30,[1]Sheet1!$A:$B,2,)</f>
        <v>2.6693148999999998</v>
      </c>
      <c r="D30" s="142">
        <f t="shared" ref="D30:D34" si="8">C30*0.03</f>
        <v>8.0079446999999998E-2</v>
      </c>
      <c r="E30" s="141">
        <f t="shared" si="7"/>
        <v>2.5892354529999997</v>
      </c>
      <c r="F30" s="143">
        <f t="shared" si="2"/>
        <v>2.5892354529999997</v>
      </c>
      <c r="G30" s="139"/>
      <c r="H30" s="144">
        <f t="shared" si="3"/>
        <v>1.158643180373603E-2</v>
      </c>
      <c r="I30" s="144">
        <f t="shared" si="4"/>
        <v>11.58643180373603</v>
      </c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</row>
    <row r="31" spans="1:21" ht="13" x14ac:dyDescent="0.3">
      <c r="A31" s="135">
        <v>951</v>
      </c>
      <c r="B31" s="135" t="s">
        <v>76</v>
      </c>
      <c r="C31" s="142">
        <f>VLOOKUP(A31,[1]Sheet1!$A:$B,2,)</f>
        <v>2.6882000000000001</v>
      </c>
      <c r="D31" s="142">
        <f t="shared" si="8"/>
        <v>8.0645999999999995E-2</v>
      </c>
      <c r="E31" s="141">
        <f t="shared" si="7"/>
        <v>2.6075540000000004</v>
      </c>
      <c r="F31" s="143">
        <f t="shared" si="2"/>
        <v>2.6075540000000004</v>
      </c>
      <c r="G31" s="139"/>
      <c r="H31" s="144">
        <f t="shared" si="3"/>
        <v>1.150503498681138E-2</v>
      </c>
      <c r="I31" s="144">
        <f t="shared" si="4"/>
        <v>11.505034986811379</v>
      </c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</row>
    <row r="32" spans="1:21" ht="13" x14ac:dyDescent="0.3">
      <c r="A32" s="135">
        <v>933</v>
      </c>
      <c r="B32" s="135" t="s">
        <v>233</v>
      </c>
      <c r="C32" s="142">
        <f>VLOOKUP(A32,[1]Sheet1!$A:$B,2,)</f>
        <v>3.0284</v>
      </c>
      <c r="D32" s="142">
        <f t="shared" si="8"/>
        <v>9.0852000000000002E-2</v>
      </c>
      <c r="E32" s="141">
        <f t="shared" si="7"/>
        <v>2.937548</v>
      </c>
      <c r="F32" s="143">
        <f t="shared" si="2"/>
        <v>2.937548</v>
      </c>
      <c r="G32" s="139"/>
      <c r="H32" s="144">
        <f t="shared" si="3"/>
        <v>1.0212599079232054E-2</v>
      </c>
      <c r="I32" s="144">
        <f t="shared" si="4"/>
        <v>10.212599079232055</v>
      </c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</row>
    <row r="33" spans="1:21" ht="13" x14ac:dyDescent="0.3">
      <c r="A33" s="135">
        <v>788</v>
      </c>
      <c r="B33" s="135" t="s">
        <v>232</v>
      </c>
      <c r="C33" s="142">
        <f>VLOOKUP(A33,[1]Sheet1!$A:$B,2,)</f>
        <v>2.9249999999999998</v>
      </c>
      <c r="D33" s="142">
        <f t="shared" si="8"/>
        <v>8.7749999999999995E-2</v>
      </c>
      <c r="E33" s="141">
        <f t="shared" si="7"/>
        <v>2.83725</v>
      </c>
      <c r="F33" s="143">
        <f t="shared" si="2"/>
        <v>2.83725</v>
      </c>
      <c r="G33" s="139"/>
      <c r="H33" s="144">
        <f t="shared" si="3"/>
        <v>1.0573618821041464E-2</v>
      </c>
      <c r="I33" s="144">
        <f t="shared" si="4"/>
        <v>10.573618821041464</v>
      </c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</row>
    <row r="34" spans="1:21" ht="13" x14ac:dyDescent="0.3">
      <c r="A34" s="135">
        <v>376</v>
      </c>
      <c r="B34" s="135" t="s">
        <v>67</v>
      </c>
      <c r="C34" s="142">
        <f>VLOOKUP(A34,[1]Sheet1!$A:$B,2,)</f>
        <v>2.9984999999999999</v>
      </c>
      <c r="D34" s="142">
        <f t="shared" si="8"/>
        <v>8.9954999999999993E-2</v>
      </c>
      <c r="E34" s="141">
        <f t="shared" si="7"/>
        <v>2.9085450000000002</v>
      </c>
      <c r="F34" s="143">
        <f t="shared" si="2"/>
        <v>2.9085450000000002</v>
      </c>
      <c r="G34" s="139"/>
      <c r="H34" s="144">
        <f t="shared" si="3"/>
        <v>1.0314435568299585E-2</v>
      </c>
      <c r="I34" s="144">
        <f t="shared" si="4"/>
        <v>10.314435568299585</v>
      </c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</row>
    <row r="35" spans="1:21" ht="13" x14ac:dyDescent="0.3">
      <c r="A35" s="135">
        <v>604</v>
      </c>
      <c r="B35" s="135" t="s">
        <v>231</v>
      </c>
      <c r="C35" s="142">
        <f>VLOOKUP(A35,[1]Sheet1!$A:$B,2,)</f>
        <v>3.3704000000000001</v>
      </c>
      <c r="D35" s="142">
        <f>C35*0.035</f>
        <v>0.11796400000000001</v>
      </c>
      <c r="E35" s="141">
        <f t="shared" si="7"/>
        <v>3.2524359999999999</v>
      </c>
      <c r="F35" s="143">
        <f t="shared" si="2"/>
        <v>3.2524359999999999</v>
      </c>
      <c r="G35" s="139"/>
      <c r="H35" s="144">
        <f t="shared" si="3"/>
        <v>1.0761164862275574E-2</v>
      </c>
      <c r="I35" s="144">
        <f t="shared" si="4"/>
        <v>10.761164862275574</v>
      </c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</row>
    <row r="36" spans="1:21" ht="13" x14ac:dyDescent="0.3">
      <c r="A36" s="135">
        <v>934</v>
      </c>
      <c r="B36" s="135" t="s">
        <v>230</v>
      </c>
      <c r="C36" s="142">
        <f>VLOOKUP(A36,[1]Sheet1!$A:$B,2,)</f>
        <v>3.5049999999999999</v>
      </c>
      <c r="D36" s="142">
        <f t="shared" ref="D36:D42" si="9">C36*0.035</f>
        <v>0.12267500000000001</v>
      </c>
      <c r="E36" s="141">
        <f t="shared" si="7"/>
        <v>3.3823249999999998</v>
      </c>
      <c r="F36" s="143">
        <f t="shared" si="2"/>
        <v>3.3823249999999998</v>
      </c>
      <c r="G36" s="139"/>
      <c r="H36" s="144">
        <f t="shared" si="3"/>
        <v>1.0347911569704271E-2</v>
      </c>
      <c r="I36" s="144">
        <f t="shared" si="4"/>
        <v>10.347911569704271</v>
      </c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</row>
    <row r="37" spans="1:21" ht="13" x14ac:dyDescent="0.3">
      <c r="A37" s="135">
        <v>634</v>
      </c>
      <c r="B37" s="135" t="s">
        <v>229</v>
      </c>
      <c r="C37" s="142">
        <f>VLOOKUP(A37,[1]Sheet1!$A:$B,2,)</f>
        <v>3.64</v>
      </c>
      <c r="D37" s="142">
        <f t="shared" si="9"/>
        <v>0.12740000000000001</v>
      </c>
      <c r="E37" s="141">
        <f t="shared" si="7"/>
        <v>3.5125999999999999</v>
      </c>
      <c r="F37" s="143">
        <f t="shared" si="2"/>
        <v>3.5125999999999999</v>
      </c>
      <c r="G37" s="139"/>
      <c r="H37" s="144">
        <f t="shared" si="3"/>
        <v>9.9641291351136307E-3</v>
      </c>
      <c r="I37" s="144">
        <f t="shared" si="4"/>
        <v>9.9641291351136303</v>
      </c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</row>
    <row r="38" spans="1:21" ht="13" x14ac:dyDescent="0.3">
      <c r="A38" s="135">
        <v>784</v>
      </c>
      <c r="B38" s="135" t="s">
        <v>63</v>
      </c>
      <c r="C38" s="142">
        <f>VLOOKUP(A38,[1]Sheet1!$A:$B,2,)</f>
        <v>3.6737000000000002</v>
      </c>
      <c r="D38" s="142">
        <f t="shared" si="9"/>
        <v>0.12857950000000001</v>
      </c>
      <c r="E38" s="141">
        <f t="shared" si="7"/>
        <v>3.5451205000000003</v>
      </c>
      <c r="F38" s="143">
        <f t="shared" si="2"/>
        <v>3.5451205000000003</v>
      </c>
      <c r="G38" s="139"/>
      <c r="H38" s="144">
        <f t="shared" si="3"/>
        <v>9.872725059698273E-3</v>
      </c>
      <c r="I38" s="144">
        <f t="shared" si="4"/>
        <v>9.8727250596982721</v>
      </c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</row>
    <row r="39" spans="1:21" ht="13" x14ac:dyDescent="0.3">
      <c r="A39" s="135">
        <v>682</v>
      </c>
      <c r="B39" s="135" t="s">
        <v>81</v>
      </c>
      <c r="C39" s="142">
        <f>VLOOKUP(A39,[1]Sheet1!$A:$B,2,)</f>
        <v>3.7555999999999998</v>
      </c>
      <c r="D39" s="142">
        <f t="shared" si="9"/>
        <v>0.13144600000000001</v>
      </c>
      <c r="E39" s="141">
        <f t="shared" si="7"/>
        <v>3.6241539999999999</v>
      </c>
      <c r="F39" s="143">
        <f t="shared" si="2"/>
        <v>3.6241539999999999</v>
      </c>
      <c r="G39" s="139"/>
      <c r="H39" s="144">
        <f t="shared" si="3"/>
        <v>9.6574262572727276E-3</v>
      </c>
      <c r="I39" s="144">
        <f t="shared" si="4"/>
        <v>9.6574262572727285</v>
      </c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</row>
    <row r="40" spans="1:21" ht="13" x14ac:dyDescent="0.3">
      <c r="A40" s="135">
        <v>985</v>
      </c>
      <c r="B40" s="135" t="s">
        <v>57</v>
      </c>
      <c r="C40" s="142">
        <f>VLOOKUP(A40,[1]Sheet1!$A:$B,2,)</f>
        <v>3.7477</v>
      </c>
      <c r="D40" s="142">
        <f t="shared" si="9"/>
        <v>0.13116950000000002</v>
      </c>
      <c r="E40" s="141">
        <f t="shared" si="7"/>
        <v>3.6165305000000001</v>
      </c>
      <c r="F40" s="143">
        <f t="shared" si="2"/>
        <v>3.6165305000000001</v>
      </c>
      <c r="G40" s="139"/>
      <c r="H40" s="144">
        <f t="shared" si="3"/>
        <v>9.6777837211659556E-3</v>
      </c>
      <c r="I40" s="144">
        <f t="shared" si="4"/>
        <v>9.6777837211659552</v>
      </c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</row>
    <row r="41" spans="1:21" ht="13" x14ac:dyDescent="0.3">
      <c r="A41" s="135">
        <v>458</v>
      </c>
      <c r="B41" s="135" t="s">
        <v>228</v>
      </c>
      <c r="C41" s="142">
        <f>VLOOKUP(A41,[1]Sheet1!$A:$B,2,)</f>
        <v>4.0720000000000001</v>
      </c>
      <c r="D41" s="142">
        <f t="shared" si="9"/>
        <v>0.14252000000000001</v>
      </c>
      <c r="E41" s="141">
        <f t="shared" si="7"/>
        <v>3.9294799999999999</v>
      </c>
      <c r="F41" s="143">
        <f t="shared" si="2"/>
        <v>3.9294799999999999</v>
      </c>
      <c r="G41" s="139"/>
      <c r="H41" s="144">
        <f t="shared" si="3"/>
        <v>8.9070309557499061E-3</v>
      </c>
      <c r="I41" s="144">
        <f t="shared" si="4"/>
        <v>8.9070309557499066</v>
      </c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</row>
    <row r="42" spans="1:21" ht="13" x14ac:dyDescent="0.3">
      <c r="A42" s="135">
        <v>598</v>
      </c>
      <c r="B42" s="135" t="s">
        <v>227</v>
      </c>
      <c r="C42" s="142">
        <f>VLOOKUP(A42,[1]Sheet1!$A:$B,2,)</f>
        <v>4.424779</v>
      </c>
      <c r="D42" s="142">
        <f t="shared" si="9"/>
        <v>0.154867265</v>
      </c>
      <c r="E42" s="141">
        <f t="shared" si="7"/>
        <v>4.269911735</v>
      </c>
      <c r="F42" s="143">
        <f t="shared" si="2"/>
        <v>4.269911735</v>
      </c>
      <c r="G42" s="139"/>
      <c r="H42" s="144">
        <f t="shared" si="3"/>
        <v>8.1968907490777287E-3</v>
      </c>
      <c r="I42" s="144">
        <f t="shared" si="4"/>
        <v>8.1968907490777294</v>
      </c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</row>
    <row r="43" spans="1:21" ht="13" x14ac:dyDescent="0.3">
      <c r="A43" s="135">
        <v>946</v>
      </c>
      <c r="B43" s="135" t="s">
        <v>73</v>
      </c>
      <c r="C43" s="142">
        <f>VLOOKUP(A43,[1]Sheet1!$A:$B,2,)</f>
        <v>4.5411999999999999</v>
      </c>
      <c r="D43" s="142">
        <f>C43*0.04</f>
        <v>0.181648</v>
      </c>
      <c r="E43" s="141">
        <f t="shared" si="7"/>
        <v>4.3595519999999999</v>
      </c>
      <c r="F43" s="143">
        <f t="shared" si="2"/>
        <v>4.3595519999999999</v>
      </c>
      <c r="G43" s="139"/>
      <c r="H43" s="144">
        <f t="shared" si="3"/>
        <v>9.1752547050706346E-3</v>
      </c>
      <c r="I43" s="144">
        <f t="shared" si="4"/>
        <v>9.1752547050706355</v>
      </c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</row>
    <row r="44" spans="1:21" ht="13" x14ac:dyDescent="0.3">
      <c r="A44" s="135">
        <v>986</v>
      </c>
      <c r="B44" s="135" t="s">
        <v>226</v>
      </c>
      <c r="C44" s="142">
        <f>VLOOKUP(A44,[1]Sheet1!$A:$B,2,)</f>
        <v>5.2244999999999999</v>
      </c>
      <c r="D44" s="142">
        <f t="shared" ref="D44:D57" si="10">C44*0.04</f>
        <v>0.20898</v>
      </c>
      <c r="E44" s="141">
        <f t="shared" si="7"/>
        <v>5.0155199999999995</v>
      </c>
      <c r="F44" s="143">
        <f t="shared" si="2"/>
        <v>5.0155199999999995</v>
      </c>
      <c r="G44" s="139"/>
      <c r="H44" s="144">
        <f t="shared" si="3"/>
        <v>7.9752448400166043E-3</v>
      </c>
      <c r="I44" s="144">
        <f t="shared" si="4"/>
        <v>7.9752448400166038</v>
      </c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</row>
    <row r="45" spans="1:21" ht="13" x14ac:dyDescent="0.3">
      <c r="A45" s="135">
        <v>434</v>
      </c>
      <c r="B45" s="135" t="s">
        <v>225</v>
      </c>
      <c r="C45" s="142">
        <f>VLOOKUP(A45,[1]Sheet1!$A:$B,2,)</f>
        <v>6.3750625000000003</v>
      </c>
      <c r="D45" s="142">
        <f t="shared" si="10"/>
        <v>0.25500250000000002</v>
      </c>
      <c r="E45" s="141">
        <f t="shared" si="7"/>
        <v>6.1200600000000005</v>
      </c>
      <c r="F45" s="143">
        <f t="shared" si="2"/>
        <v>6.1200600000000005</v>
      </c>
      <c r="G45" s="139"/>
      <c r="H45" s="144">
        <f t="shared" si="3"/>
        <v>6.5358836351277483E-3</v>
      </c>
      <c r="I45" s="144">
        <f t="shared" si="4"/>
        <v>6.5358836351277478</v>
      </c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</row>
    <row r="46" spans="1:21" ht="13" x14ac:dyDescent="0.3">
      <c r="A46" s="135">
        <v>208</v>
      </c>
      <c r="B46" s="135" t="s">
        <v>50</v>
      </c>
      <c r="C46" s="142">
        <f>VLOOKUP(A46,[1]Sheet1!$A:$B,2,)</f>
        <v>6.4619999999999997</v>
      </c>
      <c r="D46" s="142">
        <f t="shared" si="10"/>
        <v>0.25847999999999999</v>
      </c>
      <c r="E46" s="141">
        <f t="shared" si="7"/>
        <v>6.2035200000000001</v>
      </c>
      <c r="F46" s="143">
        <f t="shared" si="2"/>
        <v>6.2035200000000001</v>
      </c>
      <c r="G46" s="139"/>
      <c r="H46" s="144">
        <f t="shared" si="3"/>
        <v>6.4479521304033616E-3</v>
      </c>
      <c r="I46" s="144">
        <f t="shared" si="4"/>
        <v>6.4479521304033618</v>
      </c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</row>
    <row r="47" spans="1:21" ht="13" x14ac:dyDescent="0.3">
      <c r="A47" s="135">
        <v>780</v>
      </c>
      <c r="B47" s="135" t="s">
        <v>70</v>
      </c>
      <c r="C47" s="142">
        <f>VLOOKUP(A47,[1]Sheet1!$A:$B,2,)</f>
        <v>6.7286000000000001</v>
      </c>
      <c r="D47" s="142">
        <f t="shared" si="10"/>
        <v>0.26914399999999999</v>
      </c>
      <c r="E47" s="141">
        <f t="shared" si="7"/>
        <v>6.4594560000000003</v>
      </c>
      <c r="F47" s="143">
        <f t="shared" si="2"/>
        <v>6.4594560000000003</v>
      </c>
      <c r="G47" s="139"/>
      <c r="H47" s="144">
        <f t="shared" si="3"/>
        <v>6.1924719357172031E-3</v>
      </c>
      <c r="I47" s="144">
        <f t="shared" si="4"/>
        <v>6.1924719357172027</v>
      </c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</row>
    <row r="48" spans="1:21" ht="13" x14ac:dyDescent="0.3">
      <c r="A48" s="135">
        <v>156</v>
      </c>
      <c r="B48" s="135" t="s">
        <v>54</v>
      </c>
      <c r="C48" s="142">
        <f>VLOOKUP(A48,[1]Sheet1!$A:$B,2,)</f>
        <v>6.7302999999999997</v>
      </c>
      <c r="D48" s="142">
        <f t="shared" si="10"/>
        <v>0.26921200000000001</v>
      </c>
      <c r="E48" s="141">
        <f t="shared" si="7"/>
        <v>6.4610880000000002</v>
      </c>
      <c r="F48" s="143">
        <f t="shared" si="2"/>
        <v>6.4610880000000002</v>
      </c>
      <c r="G48" s="139"/>
      <c r="H48" s="144">
        <f t="shared" si="3"/>
        <v>6.1909077851903527E-3</v>
      </c>
      <c r="I48" s="144">
        <f t="shared" si="4"/>
        <v>6.1909077851903529</v>
      </c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</row>
    <row r="49" spans="1:21" ht="13" x14ac:dyDescent="0.3">
      <c r="A49" s="135">
        <v>320</v>
      </c>
      <c r="B49" s="135" t="s">
        <v>224</v>
      </c>
      <c r="C49" s="142">
        <f>VLOOKUP(A49,[1]Sheet1!$A:$B,2,)</f>
        <v>7.6429999999999998</v>
      </c>
      <c r="D49" s="142">
        <f t="shared" si="10"/>
        <v>0.30571999999999999</v>
      </c>
      <c r="E49" s="141">
        <f t="shared" si="7"/>
        <v>7.3372799999999998</v>
      </c>
      <c r="F49" s="143">
        <f t="shared" si="2"/>
        <v>7.3372799999999998</v>
      </c>
      <c r="G49" s="139"/>
      <c r="H49" s="144">
        <f t="shared" si="3"/>
        <v>5.4516114963583384E-3</v>
      </c>
      <c r="I49" s="144">
        <f t="shared" si="4"/>
        <v>5.4516114963583382</v>
      </c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</row>
    <row r="50" spans="1:21" ht="13" x14ac:dyDescent="0.3">
      <c r="A50" s="135">
        <v>90</v>
      </c>
      <c r="B50" s="135" t="s">
        <v>223</v>
      </c>
      <c r="C50" s="142">
        <f>VLOOKUP(A50,[1]Sheet1!$A:$B,2,)</f>
        <v>7.7661340000000001</v>
      </c>
      <c r="D50" s="142">
        <f t="shared" si="10"/>
        <v>0.31064536000000004</v>
      </c>
      <c r="E50" s="141">
        <f t="shared" si="7"/>
        <v>7.4554886400000004</v>
      </c>
      <c r="F50" s="143">
        <f t="shared" si="2"/>
        <v>7.4554886400000004</v>
      </c>
      <c r="G50" s="139"/>
      <c r="H50" s="144">
        <f t="shared" si="3"/>
        <v>5.3651748304454627E-3</v>
      </c>
      <c r="I50" s="144">
        <f t="shared" si="4"/>
        <v>5.3651748304454632</v>
      </c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</row>
    <row r="51" spans="1:21" ht="13" x14ac:dyDescent="0.3">
      <c r="A51" s="135">
        <v>344</v>
      </c>
      <c r="B51" s="135" t="s">
        <v>80</v>
      </c>
      <c r="C51" s="142">
        <f>VLOOKUP(A51,[1]Sheet1!$A:$B,2,)</f>
        <v>7.8448000000000002</v>
      </c>
      <c r="D51" s="142">
        <f t="shared" si="10"/>
        <v>0.31379200000000002</v>
      </c>
      <c r="E51" s="141">
        <f t="shared" si="7"/>
        <v>7.5310079999999999</v>
      </c>
      <c r="F51" s="143">
        <f t="shared" si="2"/>
        <v>7.5310079999999999</v>
      </c>
      <c r="G51" s="139"/>
      <c r="H51" s="144">
        <f t="shared" si="3"/>
        <v>5.3113739887143963E-3</v>
      </c>
      <c r="I51" s="144">
        <f t="shared" si="4"/>
        <v>5.3113739887143963</v>
      </c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</row>
    <row r="52" spans="1:21" ht="13" x14ac:dyDescent="0.3">
      <c r="A52" s="135">
        <v>446</v>
      </c>
      <c r="B52" s="135" t="s">
        <v>222</v>
      </c>
      <c r="C52" s="142">
        <f>VLOOKUP(A52,[1]Sheet1!$A:$B,2,)</f>
        <v>8.09</v>
      </c>
      <c r="D52" s="142">
        <f t="shared" si="10"/>
        <v>0.3236</v>
      </c>
      <c r="E52" s="141">
        <f t="shared" si="7"/>
        <v>7.7664</v>
      </c>
      <c r="F52" s="143">
        <f t="shared" si="2"/>
        <v>7.7664</v>
      </c>
      <c r="G52" s="139"/>
      <c r="H52" s="144">
        <f t="shared" si="3"/>
        <v>5.1503914297486575E-3</v>
      </c>
      <c r="I52" s="144">
        <f t="shared" si="4"/>
        <v>5.150391429748657</v>
      </c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</row>
    <row r="53" spans="1:21" ht="13" x14ac:dyDescent="0.3">
      <c r="A53" s="135">
        <v>222</v>
      </c>
      <c r="B53" s="135" t="s">
        <v>221</v>
      </c>
      <c r="C53" s="142">
        <f>VLOOKUP(A53,[1]Sheet1!$A:$B,2,)</f>
        <v>8.75</v>
      </c>
      <c r="D53" s="142">
        <f t="shared" si="10"/>
        <v>0.35000000000000003</v>
      </c>
      <c r="E53" s="141">
        <f t="shared" si="7"/>
        <v>8.4</v>
      </c>
      <c r="F53" s="143">
        <f t="shared" si="2"/>
        <v>8.4</v>
      </c>
      <c r="G53" s="139"/>
      <c r="H53" s="144">
        <f t="shared" si="3"/>
        <v>4.7619047619047589E-3</v>
      </c>
      <c r="I53" s="144">
        <f t="shared" si="4"/>
        <v>4.7619047619047592</v>
      </c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</row>
    <row r="54" spans="1:21" ht="13" x14ac:dyDescent="0.3">
      <c r="A54" s="135">
        <v>972</v>
      </c>
      <c r="B54" s="135" t="s">
        <v>220</v>
      </c>
      <c r="C54" s="142">
        <f>VLOOKUP(A54,[1]Sheet1!$A:$B,2,)</f>
        <v>9.2591999999999999</v>
      </c>
      <c r="D54" s="142">
        <f t="shared" si="10"/>
        <v>0.37036799999999998</v>
      </c>
      <c r="E54" s="141">
        <f t="shared" si="7"/>
        <v>8.8888320000000007</v>
      </c>
      <c r="F54" s="143">
        <f t="shared" si="2"/>
        <v>8.8888320000000007</v>
      </c>
      <c r="G54" s="139"/>
      <c r="H54" s="144">
        <f t="shared" si="3"/>
        <v>4.5000288001843108E-3</v>
      </c>
      <c r="I54" s="144">
        <f t="shared" si="4"/>
        <v>4.5000288001843112</v>
      </c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</row>
    <row r="55" spans="1:21" ht="13" x14ac:dyDescent="0.3">
      <c r="A55" s="135">
        <v>504</v>
      </c>
      <c r="B55" s="135" t="s">
        <v>219</v>
      </c>
      <c r="C55" s="142">
        <f>VLOOKUP(A55,[1]Sheet1!$A:$B,2,)</f>
        <v>9.2682000000000002</v>
      </c>
      <c r="D55" s="142">
        <f t="shared" si="10"/>
        <v>0.370728</v>
      </c>
      <c r="E55" s="141">
        <f t="shared" si="7"/>
        <v>8.8974720000000005</v>
      </c>
      <c r="F55" s="143">
        <f t="shared" si="2"/>
        <v>8.8974720000000005</v>
      </c>
      <c r="G55" s="139"/>
      <c r="H55" s="144">
        <f t="shared" si="3"/>
        <v>4.4956589916776285E-3</v>
      </c>
      <c r="I55" s="144">
        <f t="shared" si="4"/>
        <v>4.4956589916776286</v>
      </c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</row>
    <row r="56" spans="1:21" ht="13" x14ac:dyDescent="0.3">
      <c r="A56" s="135">
        <v>578</v>
      </c>
      <c r="B56" s="135" t="s">
        <v>218</v>
      </c>
      <c r="C56" s="142">
        <f>VLOOKUP(A56,[1]Sheet1!$A:$B,2,)</f>
        <v>9.4460999999999995</v>
      </c>
      <c r="D56" s="142">
        <f t="shared" si="10"/>
        <v>0.37784400000000001</v>
      </c>
      <c r="E56" s="141">
        <f t="shared" si="7"/>
        <v>9.0682559999999999</v>
      </c>
      <c r="F56" s="143">
        <f t="shared" si="2"/>
        <v>9.0682559999999999</v>
      </c>
      <c r="G56" s="139"/>
      <c r="H56" s="144">
        <f t="shared" si="3"/>
        <v>4.4109914850220255E-3</v>
      </c>
      <c r="I56" s="144">
        <f t="shared" si="4"/>
        <v>4.4109914850220253</v>
      </c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</row>
    <row r="57" spans="1:21" ht="13" x14ac:dyDescent="0.3">
      <c r="A57" s="135">
        <v>752</v>
      </c>
      <c r="B57" s="135" t="s">
        <v>58</v>
      </c>
      <c r="C57" s="142">
        <f>VLOOKUP(A57,[1]Sheet1!$A:$B,2,)</f>
        <v>9.5604999999999993</v>
      </c>
      <c r="D57" s="142">
        <f t="shared" si="10"/>
        <v>0.38241999999999998</v>
      </c>
      <c r="E57" s="141">
        <f t="shared" si="7"/>
        <v>9.1780799999999996</v>
      </c>
      <c r="F57" s="143">
        <f t="shared" si="2"/>
        <v>9.1780799999999996</v>
      </c>
      <c r="G57" s="139"/>
      <c r="H57" s="144">
        <f t="shared" si="3"/>
        <v>4.3582099959904447E-3</v>
      </c>
      <c r="I57" s="144">
        <f t="shared" si="4"/>
        <v>4.3582099959904443</v>
      </c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</row>
    <row r="58" spans="1:21" ht="13" x14ac:dyDescent="0.3">
      <c r="A58" s="135">
        <v>68</v>
      </c>
      <c r="B58" s="135" t="s">
        <v>217</v>
      </c>
      <c r="C58" s="142">
        <f>VLOOKUP(A58,[1]Sheet1!$A:$B,2,)</f>
        <v>11.52</v>
      </c>
      <c r="D58" s="142">
        <f>C58*0.045</f>
        <v>0.51839999999999997</v>
      </c>
      <c r="E58" s="141">
        <f t="shared" si="7"/>
        <v>11.0016</v>
      </c>
      <c r="F58" s="143">
        <f t="shared" si="2"/>
        <v>11.0016</v>
      </c>
      <c r="G58" s="139"/>
      <c r="H58" s="144">
        <f t="shared" si="3"/>
        <v>4.090314136125664E-3</v>
      </c>
      <c r="I58" s="144">
        <f t="shared" si="4"/>
        <v>4.0903141361256639</v>
      </c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</row>
    <row r="59" spans="1:21" ht="13" x14ac:dyDescent="0.3">
      <c r="A59" s="135">
        <v>936</v>
      </c>
      <c r="B59" s="135" t="s">
        <v>55</v>
      </c>
      <c r="C59" s="142">
        <f>VLOOKUP(A59,[1]Sheet1!$A:$B,2,)</f>
        <v>11.25</v>
      </c>
      <c r="D59" s="142">
        <f t="shared" ref="D59:D69" si="11">C59*0.045</f>
        <v>0.50624999999999998</v>
      </c>
      <c r="E59" s="141">
        <f t="shared" si="7"/>
        <v>10.74375</v>
      </c>
      <c r="F59" s="143">
        <f t="shared" si="2"/>
        <v>10.74375</v>
      </c>
      <c r="G59" s="139"/>
      <c r="H59" s="144">
        <f t="shared" si="3"/>
        <v>4.1884816753926662E-3</v>
      </c>
      <c r="I59" s="144">
        <f t="shared" si="4"/>
        <v>4.1884816753926666</v>
      </c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</row>
    <row r="60" spans="1:21" ht="13" x14ac:dyDescent="0.3">
      <c r="A60" s="135">
        <v>72</v>
      </c>
      <c r="B60" s="135" t="s">
        <v>69</v>
      </c>
      <c r="C60" s="142">
        <f>VLOOKUP(A60,[1]Sheet1!$A:$B,2,)</f>
        <v>13.529816</v>
      </c>
      <c r="D60" s="142">
        <f t="shared" si="11"/>
        <v>0.60884172000000003</v>
      </c>
      <c r="E60" s="141">
        <f t="shared" si="7"/>
        <v>12.920974279999999</v>
      </c>
      <c r="F60" s="143">
        <f t="shared" si="2"/>
        <v>12.920974279999999</v>
      </c>
      <c r="G60" s="139"/>
      <c r="H60" s="144">
        <f t="shared" si="3"/>
        <v>3.4827095097352129E-3</v>
      </c>
      <c r="I60" s="144">
        <f t="shared" si="4"/>
        <v>3.482709509735213</v>
      </c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</row>
    <row r="61" spans="1:21" ht="13" x14ac:dyDescent="0.3">
      <c r="A61" s="135">
        <v>690</v>
      </c>
      <c r="B61" s="135" t="s">
        <v>216</v>
      </c>
      <c r="C61" s="142">
        <f>VLOOKUP(A61,[1]Sheet1!$A:$B,2,)</f>
        <v>14.4338</v>
      </c>
      <c r="D61" s="142">
        <f t="shared" si="11"/>
        <v>0.64952100000000002</v>
      </c>
      <c r="E61" s="141">
        <f t="shared" si="7"/>
        <v>13.784279</v>
      </c>
      <c r="F61" s="143">
        <f t="shared" si="2"/>
        <v>13.784279</v>
      </c>
      <c r="G61" s="139"/>
      <c r="H61" s="144">
        <f t="shared" si="3"/>
        <v>3.2645885940062597E-3</v>
      </c>
      <c r="I61" s="144">
        <f t="shared" si="4"/>
        <v>3.2645885940062596</v>
      </c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</row>
    <row r="62" spans="1:21" ht="13" x14ac:dyDescent="0.3">
      <c r="A62" s="135">
        <v>462</v>
      </c>
      <c r="B62" s="135" t="s">
        <v>215</v>
      </c>
      <c r="C62" s="142">
        <f>VLOOKUP(A62,[1]Sheet1!$A:$B,2,)</f>
        <v>15.42</v>
      </c>
      <c r="D62" s="142">
        <f t="shared" si="11"/>
        <v>0.69389999999999996</v>
      </c>
      <c r="E62" s="141">
        <f t="shared" si="7"/>
        <v>14.726100000000001</v>
      </c>
      <c r="F62" s="143">
        <f t="shared" si="2"/>
        <v>14.726100000000001</v>
      </c>
      <c r="G62" s="139"/>
      <c r="H62" s="144">
        <f t="shared" si="3"/>
        <v>3.0557988876891984E-3</v>
      </c>
      <c r="I62" s="144">
        <f t="shared" si="4"/>
        <v>3.0557988876891984</v>
      </c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</row>
    <row r="63" spans="1:21" ht="13" x14ac:dyDescent="0.3">
      <c r="A63" s="135">
        <v>748</v>
      </c>
      <c r="B63" s="135" t="s">
        <v>214</v>
      </c>
      <c r="C63" s="142">
        <f>VLOOKUP(A63,[1]Sheet1!$A:$B,2,)</f>
        <v>16.2834</v>
      </c>
      <c r="D63" s="142">
        <f t="shared" si="11"/>
        <v>0.73275299999999999</v>
      </c>
      <c r="E63" s="141">
        <f t="shared" si="7"/>
        <v>15.550647</v>
      </c>
      <c r="F63" s="143">
        <f t="shared" si="2"/>
        <v>15.550647</v>
      </c>
      <c r="G63" s="139"/>
      <c r="H63" s="144">
        <f t="shared" si="3"/>
        <v>2.8937702720665051E-3</v>
      </c>
      <c r="I63" s="144">
        <f t="shared" si="4"/>
        <v>2.8937702720665053</v>
      </c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</row>
    <row r="64" spans="1:21" ht="13" x14ac:dyDescent="0.3">
      <c r="A64" s="135">
        <v>426</v>
      </c>
      <c r="B64" s="135" t="s">
        <v>213</v>
      </c>
      <c r="C64" s="142">
        <f>VLOOKUP(A64,[1]Sheet1!$A:$B,2,)</f>
        <v>16.2834</v>
      </c>
      <c r="D64" s="142">
        <f t="shared" si="11"/>
        <v>0.73275299999999999</v>
      </c>
      <c r="E64" s="141">
        <f t="shared" si="7"/>
        <v>15.550647</v>
      </c>
      <c r="F64" s="143">
        <f t="shared" si="2"/>
        <v>15.550647</v>
      </c>
      <c r="G64" s="139"/>
      <c r="H64" s="144">
        <f t="shared" si="3"/>
        <v>2.8937702720665051E-3</v>
      </c>
      <c r="I64" s="144">
        <f t="shared" si="4"/>
        <v>2.8937702720665053</v>
      </c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</row>
    <row r="65" spans="1:21" ht="13" x14ac:dyDescent="0.3">
      <c r="A65" s="135">
        <v>710</v>
      </c>
      <c r="B65" s="135" t="s">
        <v>49</v>
      </c>
      <c r="C65" s="142">
        <f>VLOOKUP(A65,[1]Sheet1!$A:$B,2,)</f>
        <v>16.294899000000001</v>
      </c>
      <c r="D65" s="142">
        <f t="shared" si="11"/>
        <v>0.73327045499999999</v>
      </c>
      <c r="E65" s="141">
        <f t="shared" si="7"/>
        <v>15.561628545000001</v>
      </c>
      <c r="F65" s="143">
        <f t="shared" si="2"/>
        <v>15.561628545000001</v>
      </c>
      <c r="G65" s="139"/>
      <c r="H65" s="144">
        <f t="shared" si="3"/>
        <v>2.8917281934774525E-3</v>
      </c>
      <c r="I65" s="144">
        <f t="shared" si="4"/>
        <v>2.8917281934774524</v>
      </c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</row>
    <row r="66" spans="1:21" ht="13" x14ac:dyDescent="0.3">
      <c r="A66" s="135">
        <v>516</v>
      </c>
      <c r="B66" s="135" t="s">
        <v>212</v>
      </c>
      <c r="C66" s="142">
        <f>VLOOKUP(A66,[1]Sheet1!$A:$B,2,)</f>
        <v>16.294899000000001</v>
      </c>
      <c r="D66" s="142">
        <f t="shared" si="11"/>
        <v>0.73327045499999999</v>
      </c>
      <c r="E66" s="141">
        <f t="shared" si="7"/>
        <v>15.561628545000001</v>
      </c>
      <c r="F66" s="143">
        <f t="shared" si="2"/>
        <v>15.561628545000001</v>
      </c>
      <c r="G66" s="139"/>
      <c r="H66" s="144">
        <f t="shared" si="3"/>
        <v>2.8917281934774525E-3</v>
      </c>
      <c r="I66" s="144">
        <f t="shared" si="4"/>
        <v>2.8917281934774524</v>
      </c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</row>
    <row r="67" spans="1:21" ht="13" x14ac:dyDescent="0.3">
      <c r="A67" s="135">
        <v>484</v>
      </c>
      <c r="B67" s="135" t="s">
        <v>211</v>
      </c>
      <c r="C67" s="142">
        <f>VLOOKUP(A67,[1]Sheet1!$A:$B,2,)</f>
        <v>17.063800000000001</v>
      </c>
      <c r="D67" s="142">
        <f t="shared" si="11"/>
        <v>0.76787099999999997</v>
      </c>
      <c r="E67" s="141">
        <f t="shared" si="7"/>
        <v>16.295929000000001</v>
      </c>
      <c r="F67" s="143">
        <f t="shared" ref="F67:F130" si="12">E67</f>
        <v>16.295929000000001</v>
      </c>
      <c r="G67" s="139"/>
      <c r="H67" s="144">
        <f t="shared" ref="H67:H130" si="13">(1/E67)-(1/C67)</f>
        <v>2.7614258751372731E-3</v>
      </c>
      <c r="I67" s="144">
        <f t="shared" ref="I67:I130" si="14">H67*1000</f>
        <v>2.7614258751372729</v>
      </c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</row>
    <row r="68" spans="1:21" ht="13" x14ac:dyDescent="0.3">
      <c r="A68" s="135">
        <v>498</v>
      </c>
      <c r="B68" s="135" t="s">
        <v>210</v>
      </c>
      <c r="C68" s="142">
        <f>VLOOKUP(A68,[1]Sheet1!$A:$B,2,)</f>
        <v>17.152270000000001</v>
      </c>
      <c r="D68" s="142">
        <f t="shared" si="11"/>
        <v>0.77185215000000007</v>
      </c>
      <c r="E68" s="141">
        <f t="shared" si="7"/>
        <v>16.380417850000001</v>
      </c>
      <c r="F68" s="143">
        <f t="shared" si="12"/>
        <v>16.380417850000001</v>
      </c>
      <c r="G68" s="139"/>
      <c r="H68" s="144">
        <f t="shared" si="13"/>
        <v>2.747182667260227E-3</v>
      </c>
      <c r="I68" s="144">
        <f t="shared" si="14"/>
        <v>2.7471826672602271</v>
      </c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</row>
    <row r="69" spans="1:21" ht="13" x14ac:dyDescent="0.3">
      <c r="A69" s="135">
        <v>967</v>
      </c>
      <c r="B69" s="135" t="s">
        <v>209</v>
      </c>
      <c r="C69" s="142">
        <f>VLOOKUP(A69,[1]Sheet1!$A:$B,2,)</f>
        <v>18.754960000000001</v>
      </c>
      <c r="D69" s="142">
        <f t="shared" si="11"/>
        <v>0.84397319999999998</v>
      </c>
      <c r="E69" s="141">
        <f t="shared" si="7"/>
        <v>17.9109868</v>
      </c>
      <c r="F69" s="143">
        <f t="shared" si="12"/>
        <v>17.9109868</v>
      </c>
      <c r="G69" s="139"/>
      <c r="H69" s="144">
        <f t="shared" si="13"/>
        <v>2.5124243852382294E-3</v>
      </c>
      <c r="I69" s="144">
        <f t="shared" si="14"/>
        <v>2.5124243852382295</v>
      </c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</row>
    <row r="70" spans="1:21" ht="13" x14ac:dyDescent="0.3">
      <c r="A70" s="135">
        <v>203</v>
      </c>
      <c r="B70" s="135" t="s">
        <v>208</v>
      </c>
      <c r="C70" s="142">
        <f>VLOOKUP(A70,[1]Sheet1!$A:$B,2,)</f>
        <v>20.945</v>
      </c>
      <c r="D70" s="142">
        <f>C70*0.05</f>
        <v>1.04725</v>
      </c>
      <c r="E70" s="141">
        <f t="shared" si="7"/>
        <v>19.897750000000002</v>
      </c>
      <c r="F70" s="143">
        <f t="shared" si="12"/>
        <v>19.897750000000002</v>
      </c>
      <c r="G70" s="139"/>
      <c r="H70" s="144">
        <f t="shared" si="13"/>
        <v>2.5128469299292577E-3</v>
      </c>
      <c r="I70" s="144">
        <f t="shared" si="14"/>
        <v>2.5128469299292577</v>
      </c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</row>
    <row r="71" spans="1:21" ht="13" x14ac:dyDescent="0.3">
      <c r="A71" s="135">
        <v>930</v>
      </c>
      <c r="B71" s="135" t="s">
        <v>207</v>
      </c>
      <c r="C71" s="142">
        <f>VLOOKUP(A71,[1]Sheet1!$A:$B,2,)</f>
        <v>21.245785000000001</v>
      </c>
      <c r="D71" s="142">
        <f t="shared" ref="D71:D134" si="15">C71*0.05</f>
        <v>1.0622892500000001</v>
      </c>
      <c r="E71" s="141">
        <f t="shared" si="7"/>
        <v>20.183495750000002</v>
      </c>
      <c r="F71" s="143">
        <f t="shared" si="12"/>
        <v>20.183495750000002</v>
      </c>
      <c r="G71" s="139"/>
      <c r="H71" s="144">
        <f t="shared" si="13"/>
        <v>2.4772715598585029E-3</v>
      </c>
      <c r="I71" s="144">
        <f t="shared" si="14"/>
        <v>2.4772715598585031</v>
      </c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</row>
    <row r="72" spans="1:21" ht="13" x14ac:dyDescent="0.3">
      <c r="A72" s="135">
        <v>925</v>
      </c>
      <c r="B72" s="135" t="s">
        <v>206</v>
      </c>
      <c r="C72" s="142">
        <f>VLOOKUP(A72,[1]Sheet1!$A:$B,2,)</f>
        <v>22.789299</v>
      </c>
      <c r="D72" s="142">
        <f t="shared" si="15"/>
        <v>1.13946495</v>
      </c>
      <c r="E72" s="141">
        <f t="shared" si="7"/>
        <v>21.649834049999999</v>
      </c>
      <c r="F72" s="143">
        <f t="shared" si="12"/>
        <v>21.649834049999999</v>
      </c>
      <c r="G72" s="139"/>
      <c r="H72" s="144">
        <f t="shared" si="13"/>
        <v>2.3094865246784668E-3</v>
      </c>
      <c r="I72" s="144">
        <f t="shared" si="14"/>
        <v>2.3094865246784666</v>
      </c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</row>
    <row r="73" spans="1:21" ht="13" x14ac:dyDescent="0.3">
      <c r="A73" s="135">
        <v>192</v>
      </c>
      <c r="B73" s="135" t="s">
        <v>205</v>
      </c>
      <c r="C73" s="142">
        <f>VLOOKUP(A73,[1]Sheet1!$A:$B,2,)</f>
        <v>24</v>
      </c>
      <c r="D73" s="142">
        <f t="shared" si="15"/>
        <v>1.2000000000000002</v>
      </c>
      <c r="E73" s="141">
        <f t="shared" si="7"/>
        <v>22.8</v>
      </c>
      <c r="F73" s="143">
        <f t="shared" si="12"/>
        <v>22.8</v>
      </c>
      <c r="G73" s="139"/>
      <c r="H73" s="144">
        <f t="shared" si="13"/>
        <v>2.1929824561403508E-3</v>
      </c>
      <c r="I73" s="144">
        <f t="shared" si="14"/>
        <v>2.1929824561403506</v>
      </c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</row>
    <row r="74" spans="1:21" ht="13" x14ac:dyDescent="0.3">
      <c r="A74" s="135">
        <v>340</v>
      </c>
      <c r="B74" s="135" t="s">
        <v>204</v>
      </c>
      <c r="C74" s="142">
        <f>VLOOKUP(A74,[1]Sheet1!$A:$B,2,)</f>
        <v>26.858982000000001</v>
      </c>
      <c r="D74" s="142">
        <f t="shared" si="15"/>
        <v>1.3429491000000002</v>
      </c>
      <c r="E74" s="141">
        <f t="shared" si="7"/>
        <v>25.516032899999999</v>
      </c>
      <c r="F74" s="143">
        <f t="shared" si="12"/>
        <v>25.516032899999999</v>
      </c>
      <c r="G74" s="139"/>
      <c r="H74" s="144">
        <f t="shared" si="13"/>
        <v>1.9595522625305908E-3</v>
      </c>
      <c r="I74" s="144">
        <f t="shared" si="14"/>
        <v>1.9595522625305908</v>
      </c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</row>
    <row r="75" spans="1:21" ht="13" x14ac:dyDescent="0.3">
      <c r="A75" s="135">
        <v>901</v>
      </c>
      <c r="B75" s="135" t="s">
        <v>203</v>
      </c>
      <c r="C75" s="142">
        <f>VLOOKUP(A75,[1]Sheet1!$A:$B,2,)</f>
        <v>31.907001000000001</v>
      </c>
      <c r="D75" s="142">
        <f t="shared" si="15"/>
        <v>1.5953500500000002</v>
      </c>
      <c r="E75" s="141">
        <f t="shared" si="7"/>
        <v>30.311650950000001</v>
      </c>
      <c r="F75" s="143">
        <f t="shared" si="12"/>
        <v>30.311650950000001</v>
      </c>
      <c r="G75" s="139"/>
      <c r="H75" s="144">
        <f t="shared" si="13"/>
        <v>1.6495307392684275E-3</v>
      </c>
      <c r="I75" s="144">
        <f t="shared" si="14"/>
        <v>1.6495307392684275</v>
      </c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</row>
    <row r="76" spans="1:21" ht="13" x14ac:dyDescent="0.3">
      <c r="A76" s="135">
        <v>764</v>
      </c>
      <c r="B76" s="135" t="s">
        <v>202</v>
      </c>
      <c r="C76" s="142">
        <f>VLOOKUP(A76,[1]Sheet1!$A:$B,2,)</f>
        <v>33.200000000000003</v>
      </c>
      <c r="D76" s="142">
        <f t="shared" si="15"/>
        <v>1.6600000000000001</v>
      </c>
      <c r="E76" s="141">
        <f t="shared" si="7"/>
        <v>31.540000000000003</v>
      </c>
      <c r="F76" s="143">
        <f t="shared" si="12"/>
        <v>31.540000000000003</v>
      </c>
      <c r="G76" s="139"/>
      <c r="H76" s="144">
        <f t="shared" si="13"/>
        <v>1.5852885225110976E-3</v>
      </c>
      <c r="I76" s="144">
        <f t="shared" si="14"/>
        <v>1.5852885225110975</v>
      </c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</row>
    <row r="77" spans="1:21" ht="13" x14ac:dyDescent="0.3">
      <c r="A77" s="135">
        <v>558</v>
      </c>
      <c r="B77" s="135" t="s">
        <v>201</v>
      </c>
      <c r="C77" s="142">
        <f>VLOOKUP(A77,[1]Sheet1!$A:$B,2,)</f>
        <v>36.65</v>
      </c>
      <c r="D77" s="142">
        <f t="shared" si="15"/>
        <v>1.8325</v>
      </c>
      <c r="E77" s="141">
        <f t="shared" si="7"/>
        <v>34.817499999999995</v>
      </c>
      <c r="F77" s="143">
        <f t="shared" si="12"/>
        <v>34.817499999999995</v>
      </c>
      <c r="G77" s="139"/>
      <c r="H77" s="144">
        <f t="shared" si="13"/>
        <v>1.4360594528613525E-3</v>
      </c>
      <c r="I77" s="144">
        <f t="shared" si="14"/>
        <v>1.4360594528613526</v>
      </c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</row>
    <row r="78" spans="1:21" ht="13" x14ac:dyDescent="0.3">
      <c r="A78" s="135">
        <v>968</v>
      </c>
      <c r="B78" s="135" t="s">
        <v>200</v>
      </c>
      <c r="C78" s="142">
        <f>VLOOKUP(A78,[1]Sheet1!$A:$B,2,)</f>
        <v>37.957417</v>
      </c>
      <c r="D78" s="142">
        <f t="shared" si="15"/>
        <v>1.8978708500000001</v>
      </c>
      <c r="E78" s="141">
        <f t="shared" ref="E78:E141" si="16">C78-D78</f>
        <v>36.059546150000003</v>
      </c>
      <c r="F78" s="143">
        <f t="shared" si="12"/>
        <v>36.059546150000003</v>
      </c>
      <c r="G78" s="139"/>
      <c r="H78" s="144">
        <f t="shared" si="13"/>
        <v>1.3865953773242352E-3</v>
      </c>
      <c r="I78" s="144">
        <f t="shared" si="14"/>
        <v>1.3865953773242352</v>
      </c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</row>
    <row r="79" spans="1:21" ht="13" x14ac:dyDescent="0.3">
      <c r="A79" s="135">
        <v>929</v>
      </c>
      <c r="B79" s="135" t="s">
        <v>199</v>
      </c>
      <c r="C79" s="142">
        <f>VLOOKUP(A79,[1]Sheet1!$A:$B,2,)</f>
        <v>39.943309999999997</v>
      </c>
      <c r="D79" s="142">
        <f t="shared" si="15"/>
        <v>1.9971654999999999</v>
      </c>
      <c r="E79" s="141">
        <f t="shared" si="16"/>
        <v>37.946144499999996</v>
      </c>
      <c r="F79" s="143">
        <f t="shared" si="12"/>
        <v>37.946144499999996</v>
      </c>
      <c r="G79" s="139"/>
      <c r="H79" s="144">
        <f t="shared" si="13"/>
        <v>1.3176569229582727E-3</v>
      </c>
      <c r="I79" s="144">
        <f t="shared" si="14"/>
        <v>1.3176569229582726</v>
      </c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</row>
    <row r="80" spans="1:21" ht="13" x14ac:dyDescent="0.3">
      <c r="A80" s="135">
        <v>858</v>
      </c>
      <c r="B80" s="135" t="s">
        <v>198</v>
      </c>
      <c r="C80" s="142">
        <f>VLOOKUP(A80,[1]Sheet1!$A:$B,2,)</f>
        <v>40.130000000000003</v>
      </c>
      <c r="D80" s="142">
        <f t="shared" si="15"/>
        <v>2.0065000000000004</v>
      </c>
      <c r="E80" s="141">
        <f t="shared" si="16"/>
        <v>38.1235</v>
      </c>
      <c r="F80" s="143">
        <f t="shared" si="12"/>
        <v>38.1235</v>
      </c>
      <c r="G80" s="139"/>
      <c r="H80" s="144">
        <f t="shared" si="13"/>
        <v>1.3115270108987921E-3</v>
      </c>
      <c r="I80" s="144">
        <f t="shared" si="14"/>
        <v>1.3115270108987922</v>
      </c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</row>
    <row r="81" spans="1:21" ht="13" x14ac:dyDescent="0.3">
      <c r="A81" s="135">
        <v>980</v>
      </c>
      <c r="B81" s="135" t="s">
        <v>75</v>
      </c>
      <c r="C81" s="142">
        <f>VLOOKUP(A81,[1]Sheet1!$A:$B,2,)</f>
        <v>44.700603000000001</v>
      </c>
      <c r="D81" s="142">
        <f t="shared" si="15"/>
        <v>2.23503015</v>
      </c>
      <c r="E81" s="141">
        <f t="shared" si="16"/>
        <v>42.465572850000001</v>
      </c>
      <c r="F81" s="143">
        <f t="shared" si="12"/>
        <v>42.465572850000001</v>
      </c>
      <c r="G81" s="139"/>
      <c r="H81" s="144">
        <f t="shared" si="13"/>
        <v>1.1774243615319535E-3</v>
      </c>
      <c r="I81" s="144">
        <f t="shared" si="14"/>
        <v>1.1774243615319535</v>
      </c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</row>
    <row r="82" spans="1:21" ht="13" x14ac:dyDescent="0.3">
      <c r="A82" s="135">
        <v>949</v>
      </c>
      <c r="B82" s="135" t="s">
        <v>56</v>
      </c>
      <c r="C82" s="142">
        <f>VLOOKUP(A82,[1]Sheet1!$A:$B,2,)</f>
        <v>48.040500000000002</v>
      </c>
      <c r="D82" s="142">
        <f t="shared" si="15"/>
        <v>2.4020250000000001</v>
      </c>
      <c r="E82" s="141">
        <f t="shared" si="16"/>
        <v>45.638475</v>
      </c>
      <c r="F82" s="143">
        <f t="shared" si="12"/>
        <v>45.638475</v>
      </c>
      <c r="G82" s="139"/>
      <c r="H82" s="144">
        <f t="shared" si="13"/>
        <v>1.0955668435459337E-3</v>
      </c>
      <c r="I82" s="144">
        <f t="shared" si="14"/>
        <v>1.0955668435459338</v>
      </c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</row>
    <row r="83" spans="1:21" ht="13" x14ac:dyDescent="0.3">
      <c r="A83" s="135">
        <v>480</v>
      </c>
      <c r="B83" s="135" t="s">
        <v>71</v>
      </c>
      <c r="C83" s="142">
        <f>VLOOKUP(A83,[1]Sheet1!$A:$B,2,)</f>
        <v>47.715297999999997</v>
      </c>
      <c r="D83" s="142">
        <f t="shared" si="15"/>
        <v>2.3857648999999999</v>
      </c>
      <c r="E83" s="141">
        <f t="shared" si="16"/>
        <v>45.329533099999999</v>
      </c>
      <c r="F83" s="143">
        <f t="shared" si="12"/>
        <v>45.329533099999999</v>
      </c>
      <c r="G83" s="139"/>
      <c r="H83" s="144">
        <f t="shared" si="13"/>
        <v>1.1030336423209254E-3</v>
      </c>
      <c r="I83" s="144">
        <f t="shared" si="14"/>
        <v>1.1030336423209255</v>
      </c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</row>
    <row r="84" spans="1:21" ht="13" x14ac:dyDescent="0.3">
      <c r="A84" s="135">
        <v>818</v>
      </c>
      <c r="B84" s="135" t="s">
        <v>197</v>
      </c>
      <c r="C84" s="142">
        <f>VLOOKUP(A84,[1]Sheet1!$A:$B,2,)</f>
        <v>50.756138</v>
      </c>
      <c r="D84" s="142">
        <f t="shared" si="15"/>
        <v>2.5378069000000001</v>
      </c>
      <c r="E84" s="141">
        <f t="shared" si="16"/>
        <v>48.2183311</v>
      </c>
      <c r="F84" s="143">
        <f t="shared" si="12"/>
        <v>48.2183311</v>
      </c>
      <c r="G84" s="139"/>
      <c r="H84" s="144">
        <f t="shared" si="13"/>
        <v>1.0369500324742681E-3</v>
      </c>
      <c r="I84" s="144">
        <f t="shared" si="14"/>
        <v>1.0369500324742682</v>
      </c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</row>
    <row r="85" spans="1:21" ht="13" x14ac:dyDescent="0.3">
      <c r="A85" s="135">
        <v>807</v>
      </c>
      <c r="B85" s="135" t="s">
        <v>196</v>
      </c>
      <c r="C85" s="142">
        <f>VLOOKUP(A85,[1]Sheet1!$A:$B,2,)</f>
        <v>52.990099999999998</v>
      </c>
      <c r="D85" s="142">
        <f t="shared" si="15"/>
        <v>2.649505</v>
      </c>
      <c r="E85" s="141">
        <f t="shared" si="16"/>
        <v>50.340595</v>
      </c>
      <c r="F85" s="143">
        <f t="shared" si="12"/>
        <v>50.340595</v>
      </c>
      <c r="G85" s="139"/>
      <c r="H85" s="144">
        <f t="shared" si="13"/>
        <v>9.9323418803452801E-4</v>
      </c>
      <c r="I85" s="144">
        <f t="shared" si="14"/>
        <v>0.99323418803452801</v>
      </c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</row>
    <row r="86" spans="1:21" ht="13" x14ac:dyDescent="0.3">
      <c r="A86" s="135">
        <v>214</v>
      </c>
      <c r="B86" s="135" t="s">
        <v>195</v>
      </c>
      <c r="C86" s="142">
        <f>VLOOKUP(A86,[1]Sheet1!$A:$B,2,)</f>
        <v>58.748800000000003</v>
      </c>
      <c r="D86" s="142">
        <f t="shared" si="15"/>
        <v>2.9374400000000005</v>
      </c>
      <c r="E86" s="141">
        <f t="shared" si="16"/>
        <v>55.811360000000001</v>
      </c>
      <c r="F86" s="143">
        <f t="shared" si="12"/>
        <v>55.811360000000001</v>
      </c>
      <c r="G86" s="139"/>
      <c r="H86" s="144">
        <f t="shared" si="13"/>
        <v>8.9587496165655089E-4</v>
      </c>
      <c r="I86" s="144">
        <f t="shared" si="14"/>
        <v>0.89587496165655089</v>
      </c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</row>
    <row r="87" spans="1:21" ht="13" x14ac:dyDescent="0.3">
      <c r="A87" s="135">
        <v>608</v>
      </c>
      <c r="B87" s="135" t="s">
        <v>78</v>
      </c>
      <c r="C87" s="142">
        <f>VLOOKUP(A87,[1]Sheet1!$A:$B,2,)</f>
        <v>62.004997000000003</v>
      </c>
      <c r="D87" s="142">
        <f t="shared" si="15"/>
        <v>3.1002498500000004</v>
      </c>
      <c r="E87" s="141">
        <f t="shared" si="16"/>
        <v>58.904747150000006</v>
      </c>
      <c r="F87" s="143">
        <f t="shared" si="12"/>
        <v>58.904747150000006</v>
      </c>
      <c r="G87" s="139"/>
      <c r="H87" s="144">
        <f t="shared" si="13"/>
        <v>8.4882802183456826E-4</v>
      </c>
      <c r="I87" s="144">
        <f t="shared" si="14"/>
        <v>0.84882802183456829</v>
      </c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</row>
    <row r="88" spans="1:21" ht="13" x14ac:dyDescent="0.3">
      <c r="A88" s="135">
        <v>943</v>
      </c>
      <c r="B88" s="135" t="s">
        <v>194</v>
      </c>
      <c r="C88" s="142">
        <f>VLOOKUP(A88,[1]Sheet1!$A:$B,2,)</f>
        <v>63.974437999999999</v>
      </c>
      <c r="D88" s="142">
        <f t="shared" si="15"/>
        <v>3.1987219000000002</v>
      </c>
      <c r="E88" s="141">
        <f t="shared" si="16"/>
        <v>60.775716099999997</v>
      </c>
      <c r="F88" s="143">
        <f t="shared" si="12"/>
        <v>60.775716099999997</v>
      </c>
      <c r="G88" s="139"/>
      <c r="H88" s="144">
        <f t="shared" si="13"/>
        <v>8.2269701138083448E-4</v>
      </c>
      <c r="I88" s="144">
        <f t="shared" si="14"/>
        <v>0.82269701138083451</v>
      </c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</row>
    <row r="89" spans="1:21" ht="13" x14ac:dyDescent="0.3">
      <c r="A89" s="135">
        <v>971</v>
      </c>
      <c r="B89" s="135" t="s">
        <v>193</v>
      </c>
      <c r="C89" s="142">
        <f>VLOOKUP(A89,[1]Sheet1!$A:$B,2,)</f>
        <v>64.89</v>
      </c>
      <c r="D89" s="142">
        <f t="shared" si="15"/>
        <v>3.2445000000000004</v>
      </c>
      <c r="E89" s="141">
        <f t="shared" si="16"/>
        <v>61.645499999999998</v>
      </c>
      <c r="F89" s="143">
        <f t="shared" si="12"/>
        <v>61.645499999999998</v>
      </c>
      <c r="G89" s="139"/>
      <c r="H89" s="144">
        <f t="shared" si="13"/>
        <v>8.1108921170239441E-4</v>
      </c>
      <c r="I89" s="144">
        <f t="shared" si="14"/>
        <v>0.81108921170239445</v>
      </c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</row>
    <row r="90" spans="1:21" ht="13" x14ac:dyDescent="0.3">
      <c r="A90" s="135">
        <v>270</v>
      </c>
      <c r="B90" s="135" t="s">
        <v>192</v>
      </c>
      <c r="C90" s="142">
        <f>VLOOKUP(A90,[1]Sheet1!$A:$B,2,)</f>
        <v>72.649994000000007</v>
      </c>
      <c r="D90" s="142">
        <f t="shared" si="15"/>
        <v>3.6324997000000003</v>
      </c>
      <c r="E90" s="141">
        <f t="shared" si="16"/>
        <v>69.01749430000001</v>
      </c>
      <c r="F90" s="143">
        <f t="shared" si="12"/>
        <v>69.01749430000001</v>
      </c>
      <c r="G90" s="139"/>
      <c r="H90" s="144">
        <f t="shared" si="13"/>
        <v>7.2445400267160884E-4</v>
      </c>
      <c r="I90" s="144">
        <f t="shared" si="14"/>
        <v>0.72445400267160887</v>
      </c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</row>
    <row r="91" spans="1:21" ht="13" x14ac:dyDescent="0.3">
      <c r="A91" s="135">
        <v>643</v>
      </c>
      <c r="B91" s="135" t="s">
        <v>191</v>
      </c>
      <c r="C91" s="142">
        <f>VLOOKUP(A91,[1]Sheet1!$A:$B,2,)</f>
        <v>85.369995000000003</v>
      </c>
      <c r="D91" s="142">
        <f t="shared" si="15"/>
        <v>4.2684997500000001</v>
      </c>
      <c r="E91" s="141">
        <f t="shared" si="16"/>
        <v>81.101495249999999</v>
      </c>
      <c r="F91" s="143">
        <f t="shared" si="12"/>
        <v>81.101495249999999</v>
      </c>
      <c r="G91" s="139"/>
      <c r="H91" s="144">
        <f t="shared" si="13"/>
        <v>6.1651144465181724E-4</v>
      </c>
      <c r="I91" s="144">
        <f t="shared" si="14"/>
        <v>0.61651144465181729</v>
      </c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</row>
    <row r="92" spans="1:21" ht="13" x14ac:dyDescent="0.3">
      <c r="A92" s="135">
        <v>8</v>
      </c>
      <c r="B92" s="135" t="s">
        <v>190</v>
      </c>
      <c r="C92" s="142">
        <f>VLOOKUP(A92,[1]Sheet1!$A:$B,2,)</f>
        <v>79.950005000000004</v>
      </c>
      <c r="D92" s="142">
        <f t="shared" si="15"/>
        <v>3.9975002500000003</v>
      </c>
      <c r="E92" s="141">
        <f t="shared" si="16"/>
        <v>75.952504750000003</v>
      </c>
      <c r="F92" s="143">
        <f t="shared" si="12"/>
        <v>75.952504750000003</v>
      </c>
      <c r="G92" s="139"/>
      <c r="H92" s="144">
        <f t="shared" si="13"/>
        <v>6.5830613703361796E-4</v>
      </c>
      <c r="I92" s="144">
        <f t="shared" si="14"/>
        <v>0.65830613703361796</v>
      </c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</row>
    <row r="93" spans="1:21" ht="13" x14ac:dyDescent="0.3">
      <c r="A93" s="135">
        <v>417</v>
      </c>
      <c r="B93" s="135" t="s">
        <v>189</v>
      </c>
      <c r="C93" s="142">
        <f>VLOOKUP(A93,[1]Sheet1!$A:$B,2,)</f>
        <v>87.45</v>
      </c>
      <c r="D93" s="142">
        <f t="shared" si="15"/>
        <v>4.3725000000000005</v>
      </c>
      <c r="E93" s="141">
        <f t="shared" si="16"/>
        <v>83.077500000000001</v>
      </c>
      <c r="F93" s="143">
        <f t="shared" si="12"/>
        <v>83.077500000000001</v>
      </c>
      <c r="G93" s="139"/>
      <c r="H93" s="144">
        <f t="shared" si="13"/>
        <v>6.0184767235412807E-4</v>
      </c>
      <c r="I93" s="144">
        <f t="shared" si="14"/>
        <v>0.60184767235412806</v>
      </c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</row>
    <row r="94" spans="1:21" ht="13" x14ac:dyDescent="0.3">
      <c r="A94" s="135">
        <v>64</v>
      </c>
      <c r="B94" s="135" t="s">
        <v>188</v>
      </c>
      <c r="C94" s="142">
        <f>VLOOKUP(A94,[1]Sheet1!$A:$B,2,)</f>
        <v>95.762505000000004</v>
      </c>
      <c r="D94" s="142">
        <f t="shared" si="15"/>
        <v>4.7881252500000002</v>
      </c>
      <c r="E94" s="141">
        <f t="shared" si="16"/>
        <v>90.974379749999997</v>
      </c>
      <c r="F94" s="143">
        <f t="shared" si="12"/>
        <v>90.974379749999997</v>
      </c>
      <c r="G94" s="139"/>
      <c r="H94" s="144">
        <f t="shared" si="13"/>
        <v>5.4960528598712449E-4</v>
      </c>
      <c r="I94" s="144">
        <f t="shared" si="14"/>
        <v>0.54960528598712455</v>
      </c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</row>
    <row r="95" spans="1:21" ht="13" x14ac:dyDescent="0.3">
      <c r="A95" s="135">
        <v>356</v>
      </c>
      <c r="B95" s="135" t="s">
        <v>61</v>
      </c>
      <c r="C95" s="142">
        <f>VLOOKUP(A95,[1]Sheet1!$A:$B,2,)</f>
        <v>95.772499999999994</v>
      </c>
      <c r="D95" s="142">
        <f t="shared" si="15"/>
        <v>4.7886249999999997</v>
      </c>
      <c r="E95" s="141">
        <f t="shared" si="16"/>
        <v>90.983874999999998</v>
      </c>
      <c r="F95" s="143">
        <f t="shared" si="12"/>
        <v>90.983874999999998</v>
      </c>
      <c r="G95" s="139"/>
      <c r="H95" s="144">
        <f t="shared" si="13"/>
        <v>5.495479281356179E-4</v>
      </c>
      <c r="I95" s="144">
        <f t="shared" si="14"/>
        <v>0.54954792813561792</v>
      </c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</row>
    <row r="96" spans="1:21" ht="13" x14ac:dyDescent="0.3">
      <c r="A96" s="135">
        <v>132</v>
      </c>
      <c r="B96" s="135" t="s">
        <v>187</v>
      </c>
      <c r="C96" s="142">
        <f>VLOOKUP(A96,[1]Sheet1!$A:$B,2,)</f>
        <v>95.318910000000002</v>
      </c>
      <c r="D96" s="142">
        <f t="shared" si="15"/>
        <v>4.7659454999999999</v>
      </c>
      <c r="E96" s="141">
        <f t="shared" si="16"/>
        <v>90.552964500000002</v>
      </c>
      <c r="F96" s="143">
        <f t="shared" si="12"/>
        <v>90.552964500000002</v>
      </c>
      <c r="G96" s="139"/>
      <c r="H96" s="144">
        <f t="shared" si="13"/>
        <v>5.5216303824045382E-4</v>
      </c>
      <c r="I96" s="144">
        <f t="shared" si="14"/>
        <v>0.55216303824045387</v>
      </c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</row>
    <row r="97" spans="1:21" ht="13" x14ac:dyDescent="0.3">
      <c r="A97" s="135">
        <v>941</v>
      </c>
      <c r="B97" s="135" t="s">
        <v>186</v>
      </c>
      <c r="C97" s="142">
        <f>VLOOKUP(A97,[1]Sheet1!$A:$B,2,)</f>
        <v>100.68</v>
      </c>
      <c r="D97" s="142">
        <f t="shared" si="15"/>
        <v>5.0340000000000007</v>
      </c>
      <c r="E97" s="141">
        <f t="shared" si="16"/>
        <v>95.646000000000001</v>
      </c>
      <c r="F97" s="143">
        <f t="shared" si="12"/>
        <v>95.646000000000001</v>
      </c>
      <c r="G97" s="139"/>
      <c r="H97" s="144">
        <f t="shared" si="13"/>
        <v>5.2276101457457771E-4</v>
      </c>
      <c r="I97" s="144">
        <f t="shared" si="14"/>
        <v>0.52276101457457769</v>
      </c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</row>
    <row r="98" spans="1:21" ht="13" x14ac:dyDescent="0.3">
      <c r="A98" s="135">
        <v>953</v>
      </c>
      <c r="B98" s="135" t="s">
        <v>62</v>
      </c>
      <c r="C98" s="142">
        <f>VLOOKUP(A98,[1]Sheet1!$A:$B,2,)</f>
        <v>103.15665</v>
      </c>
      <c r="D98" s="142">
        <f t="shared" si="15"/>
        <v>5.1578325000000005</v>
      </c>
      <c r="E98" s="141">
        <f t="shared" si="16"/>
        <v>97.998817500000001</v>
      </c>
      <c r="F98" s="143">
        <f t="shared" si="12"/>
        <v>97.998817500000001</v>
      </c>
      <c r="G98" s="139"/>
      <c r="H98" s="144">
        <f t="shared" si="13"/>
        <v>5.1021023799598282E-4</v>
      </c>
      <c r="I98" s="144">
        <f t="shared" si="14"/>
        <v>0.51021023799598286</v>
      </c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</row>
    <row r="99" spans="1:21" ht="13" x14ac:dyDescent="0.3">
      <c r="A99" s="135">
        <v>548</v>
      </c>
      <c r="B99" s="135" t="s">
        <v>185</v>
      </c>
      <c r="C99" s="142">
        <f>VLOOKUP(A99,[1]Sheet1!$A:$B,2,)</f>
        <v>116.52800000000001</v>
      </c>
      <c r="D99" s="142">
        <f t="shared" si="15"/>
        <v>5.8264000000000005</v>
      </c>
      <c r="E99" s="141">
        <f t="shared" si="16"/>
        <v>110.7016</v>
      </c>
      <c r="F99" s="143">
        <f t="shared" si="12"/>
        <v>110.7016</v>
      </c>
      <c r="G99" s="139"/>
      <c r="H99" s="144">
        <f t="shared" si="13"/>
        <v>4.5166465525340281E-4</v>
      </c>
      <c r="I99" s="144">
        <f t="shared" si="14"/>
        <v>0.45166465525340282</v>
      </c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</row>
    <row r="100" spans="1:21" ht="13" x14ac:dyDescent="0.3">
      <c r="A100" s="135">
        <v>760</v>
      </c>
      <c r="B100" s="135" t="s">
        <v>184</v>
      </c>
      <c r="C100" s="142">
        <f>VLOOKUP(A100,[1]Sheet1!$A:$B,2,)</f>
        <v>122</v>
      </c>
      <c r="D100" s="142">
        <f t="shared" si="15"/>
        <v>6.1000000000000005</v>
      </c>
      <c r="E100" s="141">
        <f t="shared" si="16"/>
        <v>115.9</v>
      </c>
      <c r="F100" s="143">
        <f t="shared" si="12"/>
        <v>115.9</v>
      </c>
      <c r="G100" s="139"/>
      <c r="H100" s="144">
        <f t="shared" si="13"/>
        <v>4.31406384814495E-4</v>
      </c>
      <c r="I100" s="144">
        <f t="shared" si="14"/>
        <v>0.431406384814495</v>
      </c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</row>
    <row r="101" spans="1:21" ht="13" x14ac:dyDescent="0.3">
      <c r="A101" s="135">
        <v>50</v>
      </c>
      <c r="B101" s="135" t="s">
        <v>183</v>
      </c>
      <c r="C101" s="142">
        <f>VLOOKUP(A101,[1]Sheet1!$A:$B,2,)</f>
        <v>122.3</v>
      </c>
      <c r="D101" s="142">
        <f t="shared" si="15"/>
        <v>6.1150000000000002</v>
      </c>
      <c r="E101" s="141">
        <f t="shared" si="16"/>
        <v>116.185</v>
      </c>
      <c r="F101" s="143">
        <f t="shared" si="12"/>
        <v>116.185</v>
      </c>
      <c r="G101" s="139"/>
      <c r="H101" s="144">
        <f t="shared" si="13"/>
        <v>4.3034815165468934E-4</v>
      </c>
      <c r="I101" s="144">
        <f t="shared" si="14"/>
        <v>0.43034815165468931</v>
      </c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</row>
    <row r="102" spans="1:21" ht="13" x14ac:dyDescent="0.3">
      <c r="A102" s="135">
        <v>352</v>
      </c>
      <c r="B102" s="135" t="s">
        <v>182</v>
      </c>
      <c r="C102" s="142">
        <f>VLOOKUP(A102,[1]Sheet1!$A:$B,2,)</f>
        <v>122.84</v>
      </c>
      <c r="D102" s="142">
        <f t="shared" si="15"/>
        <v>6.1420000000000003</v>
      </c>
      <c r="E102" s="141">
        <f t="shared" si="16"/>
        <v>116.69800000000001</v>
      </c>
      <c r="F102" s="143">
        <f t="shared" si="12"/>
        <v>116.69800000000001</v>
      </c>
      <c r="G102" s="139"/>
      <c r="H102" s="144">
        <f t="shared" si="13"/>
        <v>4.2845635743543088E-4</v>
      </c>
      <c r="I102" s="144">
        <f t="shared" si="14"/>
        <v>0.42845635743543087</v>
      </c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</row>
    <row r="103" spans="1:21" ht="13" x14ac:dyDescent="0.3">
      <c r="A103" s="135">
        <v>404</v>
      </c>
      <c r="B103" s="135" t="s">
        <v>59</v>
      </c>
      <c r="C103" s="142">
        <f>VLOOKUP(A103,[1]Sheet1!$A:$B,2,)</f>
        <v>129.46469999999999</v>
      </c>
      <c r="D103" s="142">
        <f t="shared" si="15"/>
        <v>6.4732349999999999</v>
      </c>
      <c r="E103" s="141">
        <f t="shared" si="16"/>
        <v>122.99146499999999</v>
      </c>
      <c r="F103" s="143">
        <f t="shared" si="12"/>
        <v>122.99146499999999</v>
      </c>
      <c r="G103" s="139"/>
      <c r="H103" s="144">
        <f t="shared" si="13"/>
        <v>4.0653227441432571E-4</v>
      </c>
      <c r="I103" s="144">
        <f t="shared" si="14"/>
        <v>0.40653227441432571</v>
      </c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</row>
    <row r="104" spans="1:21" ht="13" x14ac:dyDescent="0.3">
      <c r="A104" s="135">
        <v>332</v>
      </c>
      <c r="B104" s="135" t="s">
        <v>181</v>
      </c>
      <c r="C104" s="142">
        <f>VLOOKUP(A104,[1]Sheet1!$A:$B,2,)</f>
        <v>131.17679999999999</v>
      </c>
      <c r="D104" s="142">
        <f t="shared" si="15"/>
        <v>6.55884</v>
      </c>
      <c r="E104" s="141">
        <f t="shared" si="16"/>
        <v>124.61795999999998</v>
      </c>
      <c r="F104" s="143">
        <f t="shared" si="12"/>
        <v>124.61795999999998</v>
      </c>
      <c r="G104" s="139"/>
      <c r="H104" s="144">
        <f t="shared" si="13"/>
        <v>4.0122627589153376E-4</v>
      </c>
      <c r="I104" s="144">
        <f t="shared" si="14"/>
        <v>0.40122627589153376</v>
      </c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</row>
    <row r="105" spans="1:21" ht="13" x14ac:dyDescent="0.3">
      <c r="A105" s="135">
        <v>12</v>
      </c>
      <c r="B105" s="135" t="s">
        <v>180</v>
      </c>
      <c r="C105" s="142">
        <f>VLOOKUP(A105,[1]Sheet1!$A:$B,2,)</f>
        <v>132.82443000000001</v>
      </c>
      <c r="D105" s="142">
        <f t="shared" si="15"/>
        <v>6.6412215000000003</v>
      </c>
      <c r="E105" s="141">
        <f t="shared" si="16"/>
        <v>126.18320850000001</v>
      </c>
      <c r="F105" s="143">
        <f t="shared" si="12"/>
        <v>126.18320850000001</v>
      </c>
      <c r="G105" s="139"/>
      <c r="H105" s="144">
        <f t="shared" si="13"/>
        <v>3.962492362840804E-4</v>
      </c>
      <c r="I105" s="144">
        <f t="shared" si="14"/>
        <v>0.39624923628408038</v>
      </c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</row>
    <row r="106" spans="1:21" ht="13" x14ac:dyDescent="0.3">
      <c r="A106" s="135">
        <v>524</v>
      </c>
      <c r="B106" s="135" t="s">
        <v>179</v>
      </c>
      <c r="C106" s="142">
        <f>VLOOKUP(A106,[1]Sheet1!$A:$B,2,)</f>
        <v>153.23599999999999</v>
      </c>
      <c r="D106" s="142">
        <f t="shared" si="15"/>
        <v>7.6617999999999995</v>
      </c>
      <c r="E106" s="141">
        <f t="shared" si="16"/>
        <v>145.57419999999999</v>
      </c>
      <c r="F106" s="143">
        <f t="shared" si="12"/>
        <v>145.57419999999999</v>
      </c>
      <c r="G106" s="139"/>
      <c r="H106" s="144">
        <f t="shared" si="13"/>
        <v>3.4346745508476075E-4</v>
      </c>
      <c r="I106" s="144">
        <f t="shared" si="14"/>
        <v>0.34346745508476073</v>
      </c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</row>
    <row r="107" spans="1:21" ht="13" x14ac:dyDescent="0.3">
      <c r="A107" s="135">
        <v>388</v>
      </c>
      <c r="B107" s="135" t="s">
        <v>178</v>
      </c>
      <c r="C107" s="142">
        <f>VLOOKUP(A107,[1]Sheet1!$A:$B,2,)</f>
        <v>158.39393999999999</v>
      </c>
      <c r="D107" s="142">
        <f t="shared" si="15"/>
        <v>7.9196969999999993</v>
      </c>
      <c r="E107" s="141">
        <f t="shared" si="16"/>
        <v>150.474243</v>
      </c>
      <c r="F107" s="143">
        <f t="shared" si="12"/>
        <v>150.474243</v>
      </c>
      <c r="G107" s="139"/>
      <c r="H107" s="144">
        <f t="shared" si="13"/>
        <v>3.3228278144585826E-4</v>
      </c>
      <c r="I107" s="144">
        <f t="shared" si="14"/>
        <v>0.33228278144585827</v>
      </c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</row>
    <row r="108" spans="1:21" ht="13" x14ac:dyDescent="0.3">
      <c r="A108" s="135">
        <v>230</v>
      </c>
      <c r="B108" s="135" t="s">
        <v>177</v>
      </c>
      <c r="C108" s="142">
        <f>VLOOKUP(A108,[1]Sheet1!$A:$B,2,)</f>
        <v>162.01179999999999</v>
      </c>
      <c r="D108" s="142">
        <f t="shared" si="15"/>
        <v>8.1005900000000004</v>
      </c>
      <c r="E108" s="141">
        <f t="shared" si="16"/>
        <v>153.91120999999998</v>
      </c>
      <c r="F108" s="143">
        <f t="shared" si="12"/>
        <v>153.91120999999998</v>
      </c>
      <c r="G108" s="139"/>
      <c r="H108" s="144">
        <f t="shared" si="13"/>
        <v>3.2486262696524836E-4</v>
      </c>
      <c r="I108" s="144">
        <f t="shared" si="14"/>
        <v>0.32486262696524837</v>
      </c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</row>
    <row r="109" spans="1:21" ht="13" x14ac:dyDescent="0.3">
      <c r="A109" s="135">
        <v>392</v>
      </c>
      <c r="B109" s="135" t="s">
        <v>46</v>
      </c>
      <c r="C109" s="142">
        <f>VLOOKUP(A109,[1]Sheet1!$A:$B,2,)</f>
        <v>159.71</v>
      </c>
      <c r="D109" s="142">
        <f t="shared" si="15"/>
        <v>7.9855000000000009</v>
      </c>
      <c r="E109" s="141">
        <f t="shared" si="16"/>
        <v>151.72450000000001</v>
      </c>
      <c r="F109" s="143">
        <f t="shared" si="12"/>
        <v>151.72450000000001</v>
      </c>
      <c r="G109" s="139"/>
      <c r="H109" s="144">
        <f t="shared" si="13"/>
        <v>3.2954466813204207E-4</v>
      </c>
      <c r="I109" s="144">
        <f t="shared" si="14"/>
        <v>0.32954466813204208</v>
      </c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</row>
    <row r="110" spans="1:21" ht="13" x14ac:dyDescent="0.3">
      <c r="A110" s="135">
        <v>262</v>
      </c>
      <c r="B110" s="135" t="s">
        <v>176</v>
      </c>
      <c r="C110" s="142">
        <f>VLOOKUP(A110,[1]Sheet1!$A:$B,2,)</f>
        <v>177.65</v>
      </c>
      <c r="D110" s="142">
        <f t="shared" si="15"/>
        <v>8.8825000000000003</v>
      </c>
      <c r="E110" s="141">
        <f t="shared" si="16"/>
        <v>168.76750000000001</v>
      </c>
      <c r="F110" s="143">
        <f t="shared" si="12"/>
        <v>168.76750000000001</v>
      </c>
      <c r="G110" s="139"/>
      <c r="H110" s="144">
        <f t="shared" si="13"/>
        <v>2.9626557245915255E-4</v>
      </c>
      <c r="I110" s="144">
        <f t="shared" si="14"/>
        <v>0.29626557245915253</v>
      </c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</row>
    <row r="111" spans="1:21" ht="13" x14ac:dyDescent="0.3">
      <c r="A111" s="135">
        <v>430</v>
      </c>
      <c r="B111" s="135" t="s">
        <v>175</v>
      </c>
      <c r="C111" s="142">
        <f>VLOOKUP(A111,[1]Sheet1!$A:$B,2,)</f>
        <v>181.75409999999999</v>
      </c>
      <c r="D111" s="142">
        <f t="shared" si="15"/>
        <v>9.0877049999999997</v>
      </c>
      <c r="E111" s="141">
        <f t="shared" si="16"/>
        <v>172.66639499999999</v>
      </c>
      <c r="F111" s="143">
        <f t="shared" si="12"/>
        <v>172.66639499999999</v>
      </c>
      <c r="G111" s="139"/>
      <c r="H111" s="144">
        <f t="shared" si="13"/>
        <v>2.8957574518191555E-4</v>
      </c>
      <c r="I111" s="144">
        <f t="shared" si="14"/>
        <v>0.28957574518191553</v>
      </c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</row>
    <row r="112" spans="1:21" ht="13" x14ac:dyDescent="0.3">
      <c r="A112" s="135">
        <v>328</v>
      </c>
      <c r="B112" s="135" t="s">
        <v>174</v>
      </c>
      <c r="C112" s="142">
        <f>VLOOKUP(A112,[1]Sheet1!$A:$B,2,)</f>
        <v>209.54974000000001</v>
      </c>
      <c r="D112" s="142">
        <f t="shared" si="15"/>
        <v>10.477487000000002</v>
      </c>
      <c r="E112" s="141">
        <f t="shared" si="16"/>
        <v>199.07225300000002</v>
      </c>
      <c r="F112" s="143">
        <f t="shared" si="12"/>
        <v>199.07225300000002</v>
      </c>
      <c r="G112" s="139"/>
      <c r="H112" s="144">
        <f t="shared" si="13"/>
        <v>2.5116508828580946E-4</v>
      </c>
      <c r="I112" s="144">
        <f t="shared" si="14"/>
        <v>0.25116508828580947</v>
      </c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</row>
    <row r="113" spans="1:21" ht="13" x14ac:dyDescent="0.3">
      <c r="A113" s="135">
        <v>586</v>
      </c>
      <c r="B113" s="135" t="s">
        <v>173</v>
      </c>
      <c r="C113" s="142">
        <f>VLOOKUP(A113,[1]Sheet1!$A:$B,2,)</f>
        <v>277.75</v>
      </c>
      <c r="D113" s="142">
        <f t="shared" si="15"/>
        <v>13.887500000000001</v>
      </c>
      <c r="E113" s="141">
        <f t="shared" si="16"/>
        <v>263.86250000000001</v>
      </c>
      <c r="F113" s="143">
        <f t="shared" si="12"/>
        <v>263.86250000000001</v>
      </c>
      <c r="G113" s="139"/>
      <c r="H113" s="144">
        <f t="shared" si="13"/>
        <v>1.8949263347387349E-4</v>
      </c>
      <c r="I113" s="144">
        <f t="shared" si="14"/>
        <v>0.18949263347387349</v>
      </c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</row>
    <row r="114" spans="1:21" ht="13" x14ac:dyDescent="0.3">
      <c r="A114" s="135">
        <v>348</v>
      </c>
      <c r="B114" s="135" t="s">
        <v>172</v>
      </c>
      <c r="C114" s="142">
        <f>VLOOKUP(A114,[1]Sheet1!$A:$B,2,)</f>
        <v>316.58</v>
      </c>
      <c r="D114" s="142">
        <f t="shared" si="15"/>
        <v>15.829000000000001</v>
      </c>
      <c r="E114" s="141">
        <f t="shared" si="16"/>
        <v>300.75099999999998</v>
      </c>
      <c r="F114" s="143">
        <f t="shared" si="12"/>
        <v>300.75099999999998</v>
      </c>
      <c r="G114" s="139"/>
      <c r="H114" s="144">
        <f t="shared" si="13"/>
        <v>1.6625048628267228E-4</v>
      </c>
      <c r="I114" s="144">
        <f t="shared" si="14"/>
        <v>0.16625048628267228</v>
      </c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</row>
    <row r="115" spans="1:21" ht="13" x14ac:dyDescent="0.3">
      <c r="A115" s="135">
        <v>144</v>
      </c>
      <c r="B115" s="135" t="s">
        <v>66</v>
      </c>
      <c r="C115" s="142">
        <f>VLOOKUP(A115,[1]Sheet1!$A:$B,2,)</f>
        <v>331.4</v>
      </c>
      <c r="D115" s="142">
        <f t="shared" si="15"/>
        <v>16.57</v>
      </c>
      <c r="E115" s="141">
        <f t="shared" si="16"/>
        <v>314.83</v>
      </c>
      <c r="F115" s="143">
        <f t="shared" si="12"/>
        <v>314.83</v>
      </c>
      <c r="G115" s="139"/>
      <c r="H115" s="144">
        <f t="shared" si="13"/>
        <v>1.5881586888161821E-4</v>
      </c>
      <c r="I115" s="144">
        <f t="shared" si="14"/>
        <v>0.15881586888161822</v>
      </c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</row>
    <row r="116" spans="1:21" ht="13" x14ac:dyDescent="0.3">
      <c r="A116" s="135">
        <v>51</v>
      </c>
      <c r="B116" s="135" t="s">
        <v>171</v>
      </c>
      <c r="C116" s="142">
        <f>VLOOKUP(A116,[1]Sheet1!$A:$B,2,)</f>
        <v>364.50592</v>
      </c>
      <c r="D116" s="142">
        <f t="shared" si="15"/>
        <v>18.225296</v>
      </c>
      <c r="E116" s="141">
        <f t="shared" si="16"/>
        <v>346.28062399999999</v>
      </c>
      <c r="F116" s="143">
        <f t="shared" si="12"/>
        <v>346.28062399999999</v>
      </c>
      <c r="G116" s="139"/>
      <c r="H116" s="144">
        <f t="shared" si="13"/>
        <v>1.4439156145219356E-4</v>
      </c>
      <c r="I116" s="144">
        <f t="shared" si="14"/>
        <v>0.14439156145219356</v>
      </c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</row>
    <row r="117" spans="1:21" ht="13" x14ac:dyDescent="0.3">
      <c r="A117" s="135">
        <v>174</v>
      </c>
      <c r="B117" s="135" t="s">
        <v>170</v>
      </c>
      <c r="C117" s="142">
        <f>VLOOKUP(A117,[1]Sheet1!$A:$B,2,)</f>
        <v>425.28300000000002</v>
      </c>
      <c r="D117" s="142">
        <f t="shared" si="15"/>
        <v>21.264150000000001</v>
      </c>
      <c r="E117" s="141">
        <f t="shared" si="16"/>
        <v>404.01885000000004</v>
      </c>
      <c r="F117" s="143">
        <f t="shared" si="12"/>
        <v>404.01885000000004</v>
      </c>
      <c r="G117" s="139"/>
      <c r="H117" s="144">
        <f t="shared" si="13"/>
        <v>1.2375660195062654E-4</v>
      </c>
      <c r="I117" s="144">
        <f t="shared" si="14"/>
        <v>0.12375660195062654</v>
      </c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</row>
    <row r="118" spans="1:21" ht="13" x14ac:dyDescent="0.3">
      <c r="A118" s="135">
        <v>938</v>
      </c>
      <c r="B118" s="135" t="s">
        <v>169</v>
      </c>
      <c r="C118" s="142">
        <f>VLOOKUP(A118,[1]Sheet1!$A:$B,2,)</f>
        <v>447.62580000000003</v>
      </c>
      <c r="D118" s="142">
        <f t="shared" si="15"/>
        <v>22.381290000000003</v>
      </c>
      <c r="E118" s="141">
        <f t="shared" si="16"/>
        <v>425.24451000000005</v>
      </c>
      <c r="F118" s="143">
        <f t="shared" si="12"/>
        <v>425.24451000000005</v>
      </c>
      <c r="G118" s="139"/>
      <c r="H118" s="144">
        <f t="shared" si="13"/>
        <v>1.1757941331211981E-4</v>
      </c>
      <c r="I118" s="144">
        <f t="shared" si="14"/>
        <v>0.11757941331211981</v>
      </c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</row>
    <row r="119" spans="1:21" ht="13" x14ac:dyDescent="0.3">
      <c r="A119" s="135">
        <v>188</v>
      </c>
      <c r="B119" s="135" t="s">
        <v>168</v>
      </c>
      <c r="C119" s="142">
        <f>VLOOKUP(A119,[1]Sheet1!$A:$B,2,)</f>
        <v>457.08499999999998</v>
      </c>
      <c r="D119" s="142">
        <f t="shared" si="15"/>
        <v>22.85425</v>
      </c>
      <c r="E119" s="141">
        <f t="shared" si="16"/>
        <v>434.23075</v>
      </c>
      <c r="F119" s="143">
        <f t="shared" si="12"/>
        <v>434.23075</v>
      </c>
      <c r="G119" s="139"/>
      <c r="H119" s="144">
        <f t="shared" si="13"/>
        <v>1.1514615213224777E-4</v>
      </c>
      <c r="I119" s="144">
        <f t="shared" si="14"/>
        <v>0.11514615213224777</v>
      </c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</row>
    <row r="120" spans="1:21" ht="13" x14ac:dyDescent="0.3">
      <c r="A120" s="135">
        <v>398</v>
      </c>
      <c r="B120" s="135" t="s">
        <v>167</v>
      </c>
      <c r="C120" s="142">
        <f>VLOOKUP(A120,[1]Sheet1!$A:$B,2,)</f>
        <v>461.24002000000002</v>
      </c>
      <c r="D120" s="142">
        <f t="shared" si="15"/>
        <v>23.062001000000002</v>
      </c>
      <c r="E120" s="141">
        <f t="shared" si="16"/>
        <v>438.17801900000001</v>
      </c>
      <c r="F120" s="143">
        <f t="shared" si="12"/>
        <v>438.17801900000001</v>
      </c>
      <c r="G120" s="139"/>
      <c r="H120" s="144">
        <f t="shared" si="13"/>
        <v>1.1410887317923673E-4</v>
      </c>
      <c r="I120" s="144">
        <f t="shared" si="14"/>
        <v>0.11410887317923674</v>
      </c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</row>
    <row r="121" spans="1:21" ht="13" x14ac:dyDescent="0.3">
      <c r="A121" s="135">
        <v>706</v>
      </c>
      <c r="B121" s="135" t="s">
        <v>166</v>
      </c>
      <c r="C121" s="142">
        <f>VLOOKUP(A121,[1]Sheet1!$A:$B,2,)</f>
        <v>572.4144</v>
      </c>
      <c r="D121" s="142">
        <f t="shared" si="15"/>
        <v>28.620720000000002</v>
      </c>
      <c r="E121" s="141">
        <f t="shared" si="16"/>
        <v>543.79367999999999</v>
      </c>
      <c r="F121" s="143">
        <f t="shared" si="12"/>
        <v>543.79367999999999</v>
      </c>
      <c r="G121" s="139"/>
      <c r="H121" s="144">
        <f t="shared" si="13"/>
        <v>9.1946636820052939E-5</v>
      </c>
      <c r="I121" s="144">
        <f t="shared" si="14"/>
        <v>9.194663682005294E-2</v>
      </c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</row>
    <row r="122" spans="1:21" ht="13" x14ac:dyDescent="0.3">
      <c r="A122" s="135">
        <v>950</v>
      </c>
      <c r="B122" s="135" t="s">
        <v>72</v>
      </c>
      <c r="C122" s="142">
        <f>VLOOKUP(A122,[1]Sheet1!$A:$B,2,)</f>
        <v>566.82996000000003</v>
      </c>
      <c r="D122" s="142">
        <f t="shared" si="15"/>
        <v>28.341498000000001</v>
      </c>
      <c r="E122" s="141">
        <f t="shared" si="16"/>
        <v>538.48846200000003</v>
      </c>
      <c r="F122" s="143">
        <f t="shared" si="12"/>
        <v>538.48846200000003</v>
      </c>
      <c r="G122" s="139"/>
      <c r="H122" s="144">
        <f t="shared" si="13"/>
        <v>9.2852500152547455E-5</v>
      </c>
      <c r="I122" s="144">
        <f t="shared" si="14"/>
        <v>9.2852500152547451E-2</v>
      </c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</row>
    <row r="123" spans="1:21" ht="13" x14ac:dyDescent="0.3">
      <c r="A123" s="135">
        <v>952</v>
      </c>
      <c r="B123" s="135" t="s">
        <v>60</v>
      </c>
      <c r="C123" s="142">
        <f>VLOOKUP(A123,[1]Sheet1!$A:$B,2,)</f>
        <v>567.04399999999998</v>
      </c>
      <c r="D123" s="142">
        <f t="shared" si="15"/>
        <v>28.3522</v>
      </c>
      <c r="E123" s="141">
        <f t="shared" si="16"/>
        <v>538.69179999999994</v>
      </c>
      <c r="F123" s="143">
        <f t="shared" si="12"/>
        <v>538.69179999999994</v>
      </c>
      <c r="G123" s="139"/>
      <c r="H123" s="144">
        <f t="shared" si="13"/>
        <v>9.2817451462970336E-5</v>
      </c>
      <c r="I123" s="144">
        <f t="shared" si="14"/>
        <v>9.2817451462970338E-2</v>
      </c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</row>
    <row r="124" spans="1:21" ht="13" x14ac:dyDescent="0.3">
      <c r="A124" s="135">
        <v>928</v>
      </c>
      <c r="B124" s="135" t="s">
        <v>165</v>
      </c>
      <c r="C124" s="142">
        <f>VLOOKUP(A124,[1]Sheet1!$A:$B,2,)</f>
        <v>775.3356</v>
      </c>
      <c r="D124" s="142">
        <f t="shared" si="15"/>
        <v>38.766780000000004</v>
      </c>
      <c r="E124" s="141">
        <f t="shared" si="16"/>
        <v>736.56881999999996</v>
      </c>
      <c r="F124" s="143">
        <f t="shared" si="12"/>
        <v>736.56881999999996</v>
      </c>
      <c r="G124" s="139"/>
      <c r="H124" s="144">
        <f t="shared" si="13"/>
        <v>6.7882319536686402E-5</v>
      </c>
      <c r="I124" s="144">
        <f t="shared" si="14"/>
        <v>6.78823195366864E-2</v>
      </c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</row>
    <row r="125" spans="1:21" ht="13" x14ac:dyDescent="0.3">
      <c r="A125" s="135">
        <v>973</v>
      </c>
      <c r="B125" s="135" t="s">
        <v>164</v>
      </c>
      <c r="C125" s="142">
        <f>VLOOKUP(A125,[1]Sheet1!$A:$B,2,)</f>
        <v>920.87829999999997</v>
      </c>
      <c r="D125" s="142">
        <f t="shared" si="15"/>
        <v>46.043914999999998</v>
      </c>
      <c r="E125" s="141">
        <f t="shared" si="16"/>
        <v>874.834385</v>
      </c>
      <c r="F125" s="143">
        <f t="shared" si="12"/>
        <v>874.834385</v>
      </c>
      <c r="G125" s="139"/>
      <c r="H125" s="144">
        <f t="shared" si="13"/>
        <v>5.7153674863842869E-5</v>
      </c>
      <c r="I125" s="144">
        <f t="shared" si="14"/>
        <v>5.7153674863842867E-2</v>
      </c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</row>
    <row r="126" spans="1:21" ht="13" x14ac:dyDescent="0.3">
      <c r="A126" s="135">
        <v>152</v>
      </c>
      <c r="B126" s="135" t="s">
        <v>163</v>
      </c>
      <c r="C126" s="142">
        <f>VLOOKUP(A126,[1]Sheet1!$A:$B,2,)</f>
        <v>929.55005000000006</v>
      </c>
      <c r="D126" s="142">
        <f t="shared" si="15"/>
        <v>46.477502500000007</v>
      </c>
      <c r="E126" s="141">
        <f t="shared" si="16"/>
        <v>883.07254750000004</v>
      </c>
      <c r="F126" s="143">
        <f t="shared" si="12"/>
        <v>883.07254750000004</v>
      </c>
      <c r="G126" s="139"/>
      <c r="H126" s="144">
        <f t="shared" si="13"/>
        <v>5.6620489609320599E-5</v>
      </c>
      <c r="I126" s="144">
        <f t="shared" si="14"/>
        <v>5.6620489609320597E-2</v>
      </c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</row>
    <row r="127" spans="1:21" ht="13" x14ac:dyDescent="0.3">
      <c r="A127" s="135">
        <v>368</v>
      </c>
      <c r="B127" s="135" t="s">
        <v>162</v>
      </c>
      <c r="C127" s="142">
        <f>VLOOKUP(A127,[1]Sheet1!$A:$B,2,)</f>
        <v>1310</v>
      </c>
      <c r="D127" s="142">
        <f>C127*0.05</f>
        <v>65.5</v>
      </c>
      <c r="E127" s="141">
        <f t="shared" si="16"/>
        <v>1244.5</v>
      </c>
      <c r="F127" s="143">
        <f t="shared" si="12"/>
        <v>1244.5</v>
      </c>
      <c r="G127" s="139"/>
      <c r="H127" s="144">
        <f t="shared" si="13"/>
        <v>4.0176777822418619E-5</v>
      </c>
      <c r="I127" s="144">
        <f t="shared" si="14"/>
        <v>4.0176777822418616E-2</v>
      </c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</row>
    <row r="128" spans="1:21" ht="13" x14ac:dyDescent="0.3">
      <c r="A128" s="135">
        <v>646</v>
      </c>
      <c r="B128" s="135" t="s">
        <v>161</v>
      </c>
      <c r="C128" s="142">
        <f>VLOOKUP(A128,[1]Sheet1!$A:$B,2,)</f>
        <v>1474.82</v>
      </c>
      <c r="D128" s="142">
        <f t="shared" si="15"/>
        <v>73.741</v>
      </c>
      <c r="E128" s="141">
        <f t="shared" si="16"/>
        <v>1401.079</v>
      </c>
      <c r="F128" s="143">
        <f t="shared" si="12"/>
        <v>1401.079</v>
      </c>
      <c r="G128" s="139"/>
      <c r="H128" s="144">
        <f t="shared" si="13"/>
        <v>3.5686781402048044E-5</v>
      </c>
      <c r="I128" s="144">
        <f t="shared" si="14"/>
        <v>3.5686781402048041E-2</v>
      </c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</row>
    <row r="129" spans="1:21" ht="13" x14ac:dyDescent="0.3">
      <c r="A129" s="135">
        <v>410</v>
      </c>
      <c r="B129" s="135" t="s">
        <v>160</v>
      </c>
      <c r="C129" s="142">
        <f>VLOOKUP(A129,[1]Sheet1!$A:$B,2,)</f>
        <v>1385.3398</v>
      </c>
      <c r="D129" s="142">
        <f t="shared" si="15"/>
        <v>69.266990000000007</v>
      </c>
      <c r="E129" s="141">
        <f t="shared" si="16"/>
        <v>1316.0728099999999</v>
      </c>
      <c r="F129" s="143">
        <f t="shared" si="12"/>
        <v>1316.0728099999999</v>
      </c>
      <c r="G129" s="139"/>
      <c r="H129" s="144">
        <f t="shared" si="13"/>
        <v>3.7991819008858694E-5</v>
      </c>
      <c r="I129" s="144">
        <f t="shared" si="14"/>
        <v>3.7991819008858695E-2</v>
      </c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</row>
    <row r="130" spans="1:21" ht="13" x14ac:dyDescent="0.3">
      <c r="A130" s="135">
        <v>32</v>
      </c>
      <c r="B130" s="135" t="s">
        <v>159</v>
      </c>
      <c r="C130" s="142">
        <f>VLOOKUP(A130,[1]Sheet1!$A:$B,2,)</f>
        <v>1499.1964</v>
      </c>
      <c r="D130" s="142">
        <f t="shared" si="15"/>
        <v>74.959820000000008</v>
      </c>
      <c r="E130" s="141">
        <f t="shared" si="16"/>
        <v>1424.23658</v>
      </c>
      <c r="F130" s="143">
        <f t="shared" si="12"/>
        <v>1424.23658</v>
      </c>
      <c r="G130" s="139"/>
      <c r="H130" s="144">
        <f t="shared" si="13"/>
        <v>3.5106527034995858E-5</v>
      </c>
      <c r="I130" s="144">
        <f t="shared" si="14"/>
        <v>3.5106527034995859E-2</v>
      </c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</row>
    <row r="131" spans="1:21" ht="13" x14ac:dyDescent="0.3">
      <c r="A131" s="135">
        <v>886</v>
      </c>
      <c r="B131" s="135" t="s">
        <v>158</v>
      </c>
      <c r="C131" s="142">
        <f>VLOOKUP(A131,[1]Sheet1!$A:$B,2,)</f>
        <v>1574.7001</v>
      </c>
      <c r="D131" s="142">
        <f t="shared" si="15"/>
        <v>78.735005000000001</v>
      </c>
      <c r="E131" s="141">
        <f t="shared" si="16"/>
        <v>1495.965095</v>
      </c>
      <c r="F131" s="143">
        <f t="shared" ref="F131:F150" si="17">E131</f>
        <v>1495.965095</v>
      </c>
      <c r="G131" s="139"/>
      <c r="H131" s="144">
        <f t="shared" ref="H131:H150" si="18">(1/E131)-(1/C131)</f>
        <v>3.3423239731405715E-5</v>
      </c>
      <c r="I131" s="144">
        <f t="shared" ref="I131:I150" si="19">H131*1000</f>
        <v>3.3423239731405714E-2</v>
      </c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</row>
    <row r="132" spans="1:21" ht="13" x14ac:dyDescent="0.3">
      <c r="A132" s="135">
        <v>454</v>
      </c>
      <c r="B132" s="135" t="s">
        <v>157</v>
      </c>
      <c r="C132" s="142">
        <f>VLOOKUP(A132,[1]Sheet1!$A:$B,2,)</f>
        <v>1736.0971999999999</v>
      </c>
      <c r="D132" s="142">
        <f t="shared" si="15"/>
        <v>86.804860000000005</v>
      </c>
      <c r="E132" s="141">
        <f t="shared" si="16"/>
        <v>1649.29234</v>
      </c>
      <c r="F132" s="143">
        <f t="shared" si="17"/>
        <v>1649.29234</v>
      </c>
      <c r="G132" s="139"/>
      <c r="H132" s="144">
        <f t="shared" si="18"/>
        <v>3.0316032389988545E-5</v>
      </c>
      <c r="I132" s="144">
        <f t="shared" si="19"/>
        <v>3.0316032389988545E-2</v>
      </c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</row>
    <row r="133" spans="1:21" ht="13" x14ac:dyDescent="0.3">
      <c r="A133" s="135">
        <v>976</v>
      </c>
      <c r="B133" s="135" t="s">
        <v>156</v>
      </c>
      <c r="C133" s="142">
        <f>VLOOKUP(A133,[1]Sheet1!$A:$B,2,)</f>
        <v>2295.4802</v>
      </c>
      <c r="D133" s="142">
        <f t="shared" si="15"/>
        <v>114.77401</v>
      </c>
      <c r="E133" s="141">
        <f t="shared" si="16"/>
        <v>2180.7061899999999</v>
      </c>
      <c r="F133" s="143">
        <f t="shared" si="17"/>
        <v>2180.7061899999999</v>
      </c>
      <c r="G133" s="139"/>
      <c r="H133" s="144">
        <f t="shared" si="18"/>
        <v>2.2928352397624016E-5</v>
      </c>
      <c r="I133" s="144">
        <f t="shared" si="19"/>
        <v>2.2928352397624016E-2</v>
      </c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</row>
    <row r="134" spans="1:21" ht="13" x14ac:dyDescent="0.3">
      <c r="A134" s="135">
        <v>834</v>
      </c>
      <c r="B134" s="135" t="s">
        <v>68</v>
      </c>
      <c r="C134" s="142">
        <f>VLOOKUP(A134,[1]Sheet1!$A:$B,2,)</f>
        <v>2670</v>
      </c>
      <c r="D134" s="142">
        <f t="shared" si="15"/>
        <v>133.5</v>
      </c>
      <c r="E134" s="141">
        <f t="shared" si="16"/>
        <v>2536.5</v>
      </c>
      <c r="F134" s="143">
        <f t="shared" si="17"/>
        <v>2536.5</v>
      </c>
      <c r="G134" s="139"/>
      <c r="H134" s="144">
        <f t="shared" si="18"/>
        <v>1.9712201852946972E-5</v>
      </c>
      <c r="I134" s="144">
        <f t="shared" si="19"/>
        <v>1.9712201852946972E-2</v>
      </c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</row>
    <row r="135" spans="1:21" ht="13" x14ac:dyDescent="0.3">
      <c r="A135" s="135">
        <v>108</v>
      </c>
      <c r="B135" s="135" t="s">
        <v>155</v>
      </c>
      <c r="C135" s="142">
        <f>VLOOKUP(A135,[1]Sheet1!$A:$B,2,)</f>
        <v>2995.6152000000002</v>
      </c>
      <c r="D135" s="142">
        <f t="shared" ref="D135:D149" si="20">C135*0.05</f>
        <v>149.78076000000001</v>
      </c>
      <c r="E135" s="141">
        <f t="shared" si="16"/>
        <v>2845.8344400000001</v>
      </c>
      <c r="F135" s="143">
        <f t="shared" si="17"/>
        <v>2845.8344400000001</v>
      </c>
      <c r="G135" s="139"/>
      <c r="H135" s="144">
        <f t="shared" si="18"/>
        <v>1.7569539287745747E-5</v>
      </c>
      <c r="I135" s="144">
        <f t="shared" si="19"/>
        <v>1.7569539287745746E-2</v>
      </c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</row>
    <row r="136" spans="1:21" ht="13" x14ac:dyDescent="0.3">
      <c r="A136" s="135">
        <v>170</v>
      </c>
      <c r="B136" s="135" t="s">
        <v>154</v>
      </c>
      <c r="C136" s="142">
        <f>VLOOKUP(A136,[1]Sheet1!$A:$B,2,)</f>
        <v>3098.79</v>
      </c>
      <c r="D136" s="142">
        <f t="shared" si="20"/>
        <v>154.93950000000001</v>
      </c>
      <c r="E136" s="141">
        <f t="shared" si="16"/>
        <v>2943.8505</v>
      </c>
      <c r="F136" s="143">
        <f t="shared" si="17"/>
        <v>2943.8505</v>
      </c>
      <c r="G136" s="139"/>
      <c r="H136" s="144">
        <f t="shared" si="18"/>
        <v>1.6984558149267417E-5</v>
      </c>
      <c r="I136" s="144">
        <f t="shared" si="19"/>
        <v>1.6984558149267418E-2</v>
      </c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</row>
    <row r="137" spans="1:21" ht="13" x14ac:dyDescent="0.3">
      <c r="A137" s="135">
        <v>496</v>
      </c>
      <c r="B137" s="135" t="s">
        <v>153</v>
      </c>
      <c r="C137" s="142">
        <f>VLOOKUP(A137,[1]Sheet1!$A:$B,2,)</f>
        <v>3601</v>
      </c>
      <c r="D137" s="142">
        <f t="shared" si="20"/>
        <v>180.05</v>
      </c>
      <c r="E137" s="141">
        <f t="shared" si="16"/>
        <v>3420.95</v>
      </c>
      <c r="F137" s="143">
        <f t="shared" si="17"/>
        <v>3420.95</v>
      </c>
      <c r="G137" s="139"/>
      <c r="H137" s="144">
        <f t="shared" si="18"/>
        <v>1.4615823090077318E-5</v>
      </c>
      <c r="I137" s="144">
        <f t="shared" si="19"/>
        <v>1.4615823090077319E-2</v>
      </c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</row>
    <row r="138" spans="1:21" ht="13" x14ac:dyDescent="0.3">
      <c r="A138" s="135">
        <v>104</v>
      </c>
      <c r="B138" s="135" t="s">
        <v>77</v>
      </c>
      <c r="C138" s="142">
        <f>VLOOKUP(A138,[1]Sheet1!$A:$B,2,)</f>
        <v>3658</v>
      </c>
      <c r="D138" s="142">
        <f t="shared" si="20"/>
        <v>182.9</v>
      </c>
      <c r="E138" s="141">
        <f t="shared" si="16"/>
        <v>3475.1</v>
      </c>
      <c r="F138" s="143">
        <f t="shared" si="17"/>
        <v>3475.1</v>
      </c>
      <c r="G138" s="139"/>
      <c r="H138" s="144">
        <f t="shared" si="18"/>
        <v>1.4388075163304669E-5</v>
      </c>
      <c r="I138" s="144">
        <f t="shared" si="19"/>
        <v>1.4388075163304669E-2</v>
      </c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</row>
    <row r="139" spans="1:21" ht="13" x14ac:dyDescent="0.3">
      <c r="A139" s="135">
        <v>800</v>
      </c>
      <c r="B139" s="135" t="s">
        <v>65</v>
      </c>
      <c r="C139" s="142">
        <f>VLOOKUP(A139,[1]Sheet1!$A:$B,2,)</f>
        <v>3725.7204999999999</v>
      </c>
      <c r="D139" s="142">
        <f t="shared" si="20"/>
        <v>186.286025</v>
      </c>
      <c r="E139" s="141">
        <f t="shared" si="16"/>
        <v>3539.434475</v>
      </c>
      <c r="F139" s="143">
        <f t="shared" si="17"/>
        <v>3539.434475</v>
      </c>
      <c r="G139" s="139"/>
      <c r="H139" s="144">
        <f t="shared" si="18"/>
        <v>1.4126550541665309E-5</v>
      </c>
      <c r="I139" s="144">
        <f t="shared" si="19"/>
        <v>1.412655054166531E-2</v>
      </c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</row>
    <row r="140" spans="1:21" ht="13" x14ac:dyDescent="0.3">
      <c r="A140" s="135">
        <v>116</v>
      </c>
      <c r="B140" s="135" t="s">
        <v>152</v>
      </c>
      <c r="C140" s="142">
        <f>VLOOKUP(A140,[1]Sheet1!$A:$B,2,)</f>
        <v>4049.4684999999999</v>
      </c>
      <c r="D140" s="142">
        <f t="shared" si="20"/>
        <v>202.47342500000002</v>
      </c>
      <c r="E140" s="141">
        <f t="shared" si="16"/>
        <v>3846.9950749999998</v>
      </c>
      <c r="F140" s="143">
        <f t="shared" si="17"/>
        <v>3846.9950749999998</v>
      </c>
      <c r="G140" s="139"/>
      <c r="H140" s="144">
        <f t="shared" si="18"/>
        <v>1.2997157268260858E-5</v>
      </c>
      <c r="I140" s="144">
        <f t="shared" si="19"/>
        <v>1.2997157268260857E-2</v>
      </c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</row>
    <row r="141" spans="1:21" ht="13" x14ac:dyDescent="0.3">
      <c r="A141" s="135">
        <v>969</v>
      </c>
      <c r="B141" s="135" t="s">
        <v>151</v>
      </c>
      <c r="C141" s="142">
        <f>VLOOKUP(A141,[1]Sheet1!$A:$B,2,)</f>
        <v>4312.1779999999999</v>
      </c>
      <c r="D141" s="142">
        <f t="shared" si="20"/>
        <v>215.60890000000001</v>
      </c>
      <c r="E141" s="141">
        <f t="shared" si="16"/>
        <v>4096.5690999999997</v>
      </c>
      <c r="F141" s="143">
        <f t="shared" si="17"/>
        <v>4096.5690999999997</v>
      </c>
      <c r="G141" s="139"/>
      <c r="H141" s="144">
        <f t="shared" si="18"/>
        <v>1.2205335435450137E-5</v>
      </c>
      <c r="I141" s="144">
        <f t="shared" si="19"/>
        <v>1.2205335435450137E-2</v>
      </c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</row>
    <row r="142" spans="1:21" ht="13" x14ac:dyDescent="0.3">
      <c r="A142" s="135">
        <v>728</v>
      </c>
      <c r="B142" s="135" t="s">
        <v>150</v>
      </c>
      <c r="C142" s="142">
        <f>VLOOKUP(A142,[1]Sheet1!$A:$B,2,)</f>
        <v>5679.9823999999999</v>
      </c>
      <c r="D142" s="142">
        <f t="shared" si="20"/>
        <v>283.99912</v>
      </c>
      <c r="E142" s="141">
        <f t="shared" ref="E142:E150" si="21">C142-D142</f>
        <v>5395.9832799999995</v>
      </c>
      <c r="F142" s="143">
        <f t="shared" si="17"/>
        <v>5395.9832799999995</v>
      </c>
      <c r="G142" s="139"/>
      <c r="H142" s="144">
        <f t="shared" si="18"/>
        <v>9.2661517661337203E-6</v>
      </c>
      <c r="I142" s="144">
        <f t="shared" si="19"/>
        <v>9.2661517661337209E-3</v>
      </c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</row>
    <row r="143" spans="1:21" ht="13" x14ac:dyDescent="0.3">
      <c r="A143" s="135">
        <v>600</v>
      </c>
      <c r="B143" s="135" t="s">
        <v>149</v>
      </c>
      <c r="C143" s="142">
        <f>VLOOKUP(A143,[1]Sheet1!$A:$B,2,)</f>
        <v>6027.5</v>
      </c>
      <c r="D143" s="142">
        <f t="shared" si="20"/>
        <v>301.375</v>
      </c>
      <c r="E143" s="141">
        <f t="shared" si="21"/>
        <v>5726.125</v>
      </c>
      <c r="F143" s="143">
        <f t="shared" si="17"/>
        <v>5726.125</v>
      </c>
      <c r="G143" s="139"/>
      <c r="H143" s="144">
        <f t="shared" si="18"/>
        <v>8.731908576917202E-6</v>
      </c>
      <c r="I143" s="144">
        <f t="shared" si="19"/>
        <v>8.7319085769172015E-3</v>
      </c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</row>
    <row r="144" spans="1:21" ht="13" x14ac:dyDescent="0.3">
      <c r="A144" s="135">
        <v>324</v>
      </c>
      <c r="B144" s="135" t="s">
        <v>148</v>
      </c>
      <c r="C144" s="142">
        <f>VLOOKUP(A144,[1]Sheet1!$A:$B,2,)</f>
        <v>8785.5370000000003</v>
      </c>
      <c r="D144" s="142">
        <f t="shared" si="20"/>
        <v>439.27685000000002</v>
      </c>
      <c r="E144" s="141">
        <f t="shared" si="21"/>
        <v>8346.2601500000001</v>
      </c>
      <c r="F144" s="143">
        <f t="shared" si="17"/>
        <v>8346.2601500000001</v>
      </c>
      <c r="G144" s="139"/>
      <c r="H144" s="144">
        <f t="shared" si="18"/>
        <v>5.9907071073024277E-6</v>
      </c>
      <c r="I144" s="144">
        <f t="shared" si="19"/>
        <v>5.9907071073024279E-3</v>
      </c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</row>
    <row r="145" spans="1:21" ht="13" x14ac:dyDescent="0.3">
      <c r="A145" s="135">
        <v>860</v>
      </c>
      <c r="B145" s="135" t="s">
        <v>147</v>
      </c>
      <c r="C145" s="142">
        <f>VLOOKUP(A145,[1]Sheet1!$A:$B,2,)</f>
        <v>11794.88</v>
      </c>
      <c r="D145" s="142">
        <f t="shared" si="20"/>
        <v>589.74400000000003</v>
      </c>
      <c r="E145" s="141">
        <f t="shared" si="21"/>
        <v>11205.135999999999</v>
      </c>
      <c r="F145" s="143">
        <f t="shared" si="17"/>
        <v>11205.135999999999</v>
      </c>
      <c r="G145" s="139"/>
      <c r="H145" s="144">
        <f t="shared" si="18"/>
        <v>4.462239458762483E-6</v>
      </c>
      <c r="I145" s="144">
        <f t="shared" si="19"/>
        <v>4.4622394587624827E-3</v>
      </c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</row>
    <row r="146" spans="1:21" ht="13" x14ac:dyDescent="0.3">
      <c r="A146" s="135">
        <v>360</v>
      </c>
      <c r="B146" s="135" t="s">
        <v>146</v>
      </c>
      <c r="C146" s="142">
        <f>VLOOKUP(A146,[1]Sheet1!$A:$B,2,)</f>
        <v>17880</v>
      </c>
      <c r="D146" s="142">
        <f t="shared" si="20"/>
        <v>894</v>
      </c>
      <c r="E146" s="141">
        <f t="shared" si="21"/>
        <v>16986</v>
      </c>
      <c r="F146" s="143">
        <f t="shared" si="17"/>
        <v>16986</v>
      </c>
      <c r="G146" s="139"/>
      <c r="H146" s="144">
        <f t="shared" si="18"/>
        <v>2.9436006122689264E-6</v>
      </c>
      <c r="I146" s="144">
        <f t="shared" si="19"/>
        <v>2.9436006122689263E-3</v>
      </c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</row>
    <row r="147" spans="1:21" ht="13" x14ac:dyDescent="0.3">
      <c r="A147" s="135">
        <v>418</v>
      </c>
      <c r="B147" s="135" t="s">
        <v>145</v>
      </c>
      <c r="C147" s="142">
        <f>VLOOKUP(A147,[1]Sheet1!$A:$B,2,)</f>
        <v>22636</v>
      </c>
      <c r="D147" s="142">
        <f t="shared" si="20"/>
        <v>1131.8</v>
      </c>
      <c r="E147" s="141">
        <f t="shared" si="21"/>
        <v>21504.2</v>
      </c>
      <c r="F147" s="143">
        <f t="shared" si="17"/>
        <v>21504.2</v>
      </c>
      <c r="G147" s="139"/>
      <c r="H147" s="144">
        <f t="shared" si="18"/>
        <v>2.3251271844569856E-6</v>
      </c>
      <c r="I147" s="144">
        <f t="shared" si="19"/>
        <v>2.3251271844569855E-3</v>
      </c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</row>
    <row r="148" spans="1:21" ht="13" x14ac:dyDescent="0.3">
      <c r="A148" s="135">
        <v>704</v>
      </c>
      <c r="B148" s="135" t="s">
        <v>79</v>
      </c>
      <c r="C148" s="142">
        <f>VLOOKUP(A148,[1]Sheet1!$A:$B,2,)</f>
        <v>26197</v>
      </c>
      <c r="D148" s="142">
        <f t="shared" si="20"/>
        <v>1309.8500000000001</v>
      </c>
      <c r="E148" s="141">
        <f t="shared" si="21"/>
        <v>24887.15</v>
      </c>
      <c r="F148" s="143">
        <f t="shared" si="17"/>
        <v>24887.15</v>
      </c>
      <c r="G148" s="139"/>
      <c r="H148" s="144">
        <f t="shared" si="18"/>
        <v>2.0090689371824401E-6</v>
      </c>
      <c r="I148" s="144">
        <f t="shared" si="19"/>
        <v>2.0090689371824403E-3</v>
      </c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</row>
    <row r="149" spans="1:21" ht="13" x14ac:dyDescent="0.3">
      <c r="A149" s="135">
        <v>422</v>
      </c>
      <c r="B149" s="135" t="s">
        <v>144</v>
      </c>
      <c r="C149" s="142">
        <f>VLOOKUP(A149,[1]Sheet1!$A:$B,2,)</f>
        <v>89500</v>
      </c>
      <c r="D149" s="142">
        <f t="shared" si="20"/>
        <v>4475</v>
      </c>
      <c r="E149" s="141">
        <f t="shared" si="21"/>
        <v>85025</v>
      </c>
      <c r="F149" s="143">
        <f t="shared" si="17"/>
        <v>85025</v>
      </c>
      <c r="G149" s="139"/>
      <c r="H149" s="144">
        <f t="shared" si="18"/>
        <v>5.8806233460746692E-7</v>
      </c>
      <c r="I149" s="144">
        <f t="shared" si="19"/>
        <v>5.8806233460746693E-4</v>
      </c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</row>
    <row r="150" spans="1:21" ht="13" x14ac:dyDescent="0.3">
      <c r="A150" s="135">
        <v>157</v>
      </c>
      <c r="B150" s="135" t="s">
        <v>53</v>
      </c>
      <c r="C150" s="142">
        <f>VLOOKUP(A150,[1]Sheet1!$A:$B,2,)</f>
        <v>6.7390549999999996</v>
      </c>
      <c r="D150" s="142">
        <f>C150*0.03</f>
        <v>0.20217164999999998</v>
      </c>
      <c r="E150" s="141">
        <f t="shared" si="21"/>
        <v>6.5368833499999992</v>
      </c>
      <c r="F150" s="143">
        <f t="shared" si="17"/>
        <v>6.5368833499999992</v>
      </c>
      <c r="G150" s="139"/>
      <c r="H150" s="144">
        <f t="shared" si="18"/>
        <v>4.5893430238433119E-3</v>
      </c>
      <c r="I150" s="144">
        <f t="shared" si="19"/>
        <v>4.5893430238433117</v>
      </c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</row>
    <row r="151" spans="1:21" x14ac:dyDescent="0.25">
      <c r="A151" s="139"/>
      <c r="B151" s="139"/>
      <c r="C151" s="139"/>
      <c r="D151" s="139"/>
      <c r="E151" s="139"/>
      <c r="F151" s="139"/>
      <c r="G151" s="139"/>
      <c r="H151" s="144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</row>
    <row r="152" spans="1:21" x14ac:dyDescent="0.25">
      <c r="A152" s="139"/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</row>
    <row r="153" spans="1:21" x14ac:dyDescent="0.25">
      <c r="A153" s="139"/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</row>
    <row r="154" spans="1:21" x14ac:dyDescent="0.25">
      <c r="A154" s="139"/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</row>
    <row r="155" spans="1:21" x14ac:dyDescent="0.25">
      <c r="A155" s="139"/>
      <c r="B155" s="139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</row>
    <row r="156" spans="1:21" x14ac:dyDescent="0.25">
      <c r="A156" s="139"/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</row>
    <row r="157" spans="1:21" x14ac:dyDescent="0.25">
      <c r="A157" s="139"/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</row>
    <row r="158" spans="1:21" x14ac:dyDescent="0.25">
      <c r="A158" s="139"/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</row>
    <row r="159" spans="1:21" x14ac:dyDescent="0.2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</row>
    <row r="160" spans="1:21" x14ac:dyDescent="0.25">
      <c r="A160" s="139"/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48C1-D52C-43F1-9464-EE554660562A}">
  <sheetPr>
    <pageSetUpPr fitToPage="1"/>
  </sheetPr>
  <dimension ref="A2:AB47"/>
  <sheetViews>
    <sheetView zoomScale="85" zoomScaleNormal="85" workbookViewId="0">
      <selection activeCell="H7" sqref="H7"/>
    </sheetView>
  </sheetViews>
  <sheetFormatPr defaultColWidth="9.26953125" defaultRowHeight="12.5" x14ac:dyDescent="0.25"/>
  <cols>
    <col min="1" max="1" width="9.26953125" style="4"/>
    <col min="2" max="2" width="6.81640625" style="4" hidden="1" customWidth="1"/>
    <col min="3" max="3" width="19.36328125" style="4" hidden="1" customWidth="1"/>
    <col min="4" max="4" width="19.26953125" style="4" hidden="1" customWidth="1"/>
    <col min="5" max="5" width="40" style="4" customWidth="1"/>
    <col min="6" max="6" width="25" style="4" customWidth="1"/>
    <col min="7" max="7" width="24.7265625" style="4" bestFit="1" customWidth="1"/>
    <col min="8" max="8" width="18.08984375" style="4" customWidth="1"/>
    <col min="9" max="9" width="9.26953125" style="4" customWidth="1"/>
    <col min="10" max="15" width="0" style="4" hidden="1" customWidth="1"/>
    <col min="16" max="17" width="9.26953125" style="4"/>
    <col min="18" max="18" width="16" style="4" bestFit="1" customWidth="1"/>
    <col min="19" max="19" width="19.7265625" style="4" bestFit="1" customWidth="1"/>
    <col min="20" max="21" width="11" style="4" bestFit="1" customWidth="1"/>
    <col min="22" max="16384" width="9.26953125" style="4"/>
  </cols>
  <sheetData>
    <row r="2" spans="1:21" ht="13" thickBot="1" x14ac:dyDescent="0.3">
      <c r="B2" s="122"/>
      <c r="C2" s="122"/>
      <c r="D2" s="122"/>
      <c r="E2" s="122"/>
      <c r="F2" s="122"/>
      <c r="G2" s="122"/>
      <c r="H2" s="122"/>
      <c r="I2" s="122"/>
    </row>
    <row r="3" spans="1:21" ht="78" customHeight="1" x14ac:dyDescent="0.5">
      <c r="A3" s="120"/>
      <c r="B3" s="124"/>
      <c r="C3" s="125" t="s">
        <v>42</v>
      </c>
      <c r="D3" s="125" t="s">
        <v>139</v>
      </c>
      <c r="E3" s="126" t="s">
        <v>91</v>
      </c>
      <c r="F3" s="152" t="s">
        <v>142</v>
      </c>
      <c r="G3" s="153"/>
      <c r="H3" s="153"/>
      <c r="I3" s="154"/>
      <c r="J3" s="121"/>
    </row>
    <row r="4" spans="1:21" ht="14.5" x14ac:dyDescent="0.35">
      <c r="A4" s="120"/>
      <c r="B4" s="127"/>
      <c r="I4" s="128"/>
      <c r="J4" s="121"/>
      <c r="R4" s="115"/>
      <c r="S4" s="115" t="e">
        <f ca="1">_xll.BFieldInfo(S$5)</f>
        <v>#NAME?</v>
      </c>
      <c r="T4" s="115" t="e">
        <f ca="1">_xll.BFieldInfo(T$5)</f>
        <v>#NAME?</v>
      </c>
      <c r="U4" s="115" t="e">
        <f ca="1">_xll.BFieldInfo(U$5)</f>
        <v>#NAME?</v>
      </c>
    </row>
    <row r="5" spans="1:21" ht="13.5" customHeight="1" x14ac:dyDescent="0.35">
      <c r="A5" s="120"/>
      <c r="B5" s="127"/>
      <c r="C5" s="109"/>
      <c r="D5" s="11"/>
      <c r="I5" s="128"/>
      <c r="J5" s="121"/>
      <c r="R5" s="115"/>
      <c r="S5" s="115" t="s">
        <v>133</v>
      </c>
      <c r="T5" s="115" t="s">
        <v>132</v>
      </c>
      <c r="U5" s="115" t="s">
        <v>131</v>
      </c>
    </row>
    <row r="6" spans="1:21" ht="15.5" x14ac:dyDescent="0.35">
      <c r="A6" s="120"/>
      <c r="B6" s="129" t="s">
        <v>44</v>
      </c>
      <c r="C6" s="1">
        <v>1999</v>
      </c>
      <c r="D6" s="12">
        <v>1375</v>
      </c>
      <c r="F6" s="2"/>
      <c r="G6" s="116" t="s">
        <v>13</v>
      </c>
      <c r="H6" s="117" t="s">
        <v>140</v>
      </c>
      <c r="I6" s="128"/>
      <c r="J6" s="121"/>
      <c r="R6" s="115" t="s">
        <v>130</v>
      </c>
      <c r="S6" s="115" t="e">
        <f ca="1">_xll.BDP($R6,S$5)</f>
        <v>#NAME?</v>
      </c>
      <c r="T6" s="115" t="e">
        <f ca="1">_xll.BDP($R6,T$5)</f>
        <v>#NAME?</v>
      </c>
      <c r="U6" s="115" t="e">
        <f ca="1">_xll.BDP($R6,U$5)</f>
        <v>#NAME?</v>
      </c>
    </row>
    <row r="7" spans="1:21" ht="15.5" x14ac:dyDescent="0.35">
      <c r="A7" s="120"/>
      <c r="B7" s="129" t="s">
        <v>45</v>
      </c>
      <c r="C7" s="3">
        <v>1550</v>
      </c>
      <c r="D7" s="14">
        <v>1.1529</v>
      </c>
      <c r="F7" s="6" t="s">
        <v>11</v>
      </c>
      <c r="G7" s="119">
        <v>1345</v>
      </c>
      <c r="H7" s="119">
        <v>1370</v>
      </c>
      <c r="I7" s="128"/>
      <c r="J7" s="121"/>
      <c r="R7" s="115" t="s">
        <v>129</v>
      </c>
      <c r="S7" s="115" t="e">
        <f ca="1">_xll.BDP($R7,S$5)</f>
        <v>#NAME?</v>
      </c>
      <c r="T7" s="115" t="e">
        <f ca="1">_xll.BDP($R7,T$5)</f>
        <v>#NAME?</v>
      </c>
      <c r="U7" s="115" t="e">
        <f ca="1">_xll.BDP($R7,U$5)</f>
        <v>#NAME?</v>
      </c>
    </row>
    <row r="8" spans="1:21" ht="15.5" x14ac:dyDescent="0.35">
      <c r="A8" s="120"/>
      <c r="B8" s="129" t="s">
        <v>46</v>
      </c>
      <c r="C8" s="1">
        <v>0</v>
      </c>
      <c r="D8" s="14">
        <v>156.6</v>
      </c>
      <c r="F8" s="6"/>
      <c r="G8" s="61"/>
      <c r="I8" s="128"/>
      <c r="J8" s="121"/>
      <c r="R8" s="115" t="s">
        <v>128</v>
      </c>
      <c r="S8" s="115" t="e">
        <f ca="1">_xll.BDP($R8,S$5)</f>
        <v>#NAME?</v>
      </c>
      <c r="T8" s="115" t="e">
        <f ca="1">_xll.BDP($R8,T$5)</f>
        <v>#NAME?</v>
      </c>
      <c r="U8" s="115" t="e">
        <f ca="1">_xll.BDP($R8,U$5)</f>
        <v>#NAME?</v>
      </c>
    </row>
    <row r="9" spans="1:21" ht="15.5" x14ac:dyDescent="0.35">
      <c r="A9" s="120"/>
      <c r="B9" s="129" t="s">
        <v>47</v>
      </c>
      <c r="C9" s="3">
        <v>0</v>
      </c>
      <c r="D9" s="14">
        <v>1.3464</v>
      </c>
      <c r="F9" s="6" t="s">
        <v>15</v>
      </c>
      <c r="G9" s="61">
        <v>1.1679999999999999</v>
      </c>
      <c r="I9" s="128"/>
      <c r="J9" s="121"/>
      <c r="R9" s="115" t="s">
        <v>127</v>
      </c>
      <c r="S9" s="115" t="e">
        <f ca="1">_xll.BDP($R9,S$5)</f>
        <v>#NAME?</v>
      </c>
      <c r="T9" s="115" t="e">
        <f ca="1">_xll.BDP($R9,T$5)</f>
        <v>#NAME?</v>
      </c>
      <c r="U9" s="115" t="e">
        <f ca="1">_xll.BDP($R9,U$5)</f>
        <v>#NAME?</v>
      </c>
    </row>
    <row r="10" spans="1:21" ht="15.5" x14ac:dyDescent="0.35">
      <c r="A10" s="120"/>
      <c r="B10" s="129" t="s">
        <v>48</v>
      </c>
      <c r="C10" s="3">
        <v>147.56</v>
      </c>
      <c r="D10" s="14">
        <v>0.80869999999999997</v>
      </c>
      <c r="F10" s="6" t="s">
        <v>19</v>
      </c>
      <c r="G10" s="61">
        <v>158.52000000000001</v>
      </c>
      <c r="I10" s="128"/>
      <c r="J10" s="121"/>
      <c r="R10" s="115" t="s">
        <v>126</v>
      </c>
      <c r="S10" s="115" t="e">
        <f ca="1">_xll.BDP($R10,S$5)</f>
        <v>#NAME?</v>
      </c>
      <c r="T10" s="115" t="e">
        <f ca="1">_xll.BDP($R10,T$5)</f>
        <v>#NAME?</v>
      </c>
      <c r="U10" s="115" t="e">
        <f ca="1">_xll.BDP($R10,U$5)</f>
        <v>#NAME?</v>
      </c>
    </row>
    <row r="11" spans="1:21" ht="15.5" x14ac:dyDescent="0.35">
      <c r="A11" s="120"/>
      <c r="B11" s="129" t="s">
        <v>49</v>
      </c>
      <c r="C11" s="3">
        <v>0</v>
      </c>
      <c r="D11" s="14">
        <v>16.4682</v>
      </c>
      <c r="F11" s="2" t="s">
        <v>22</v>
      </c>
      <c r="G11" s="61">
        <v>1.3613</v>
      </c>
      <c r="I11" s="128"/>
      <c r="J11" s="121"/>
      <c r="R11" s="115" t="s">
        <v>125</v>
      </c>
      <c r="S11" s="115" t="e">
        <f ca="1">_xll.BDP($R11,S$5)</f>
        <v>#NAME?</v>
      </c>
      <c r="T11" s="115" t="e">
        <f ca="1">_xll.BDP($R11,T$5)</f>
        <v>#NAME?</v>
      </c>
      <c r="U11" s="115" t="e">
        <f ca="1">_xll.BDP($R11,U$5)</f>
        <v>#NAME?</v>
      </c>
    </row>
    <row r="12" spans="1:21" ht="15.5" x14ac:dyDescent="0.35">
      <c r="A12" s="120"/>
      <c r="B12" s="129" t="s">
        <v>50</v>
      </c>
      <c r="C12" s="3">
        <v>0.80789999999999995</v>
      </c>
      <c r="D12" s="14">
        <v>6.4839000000000002</v>
      </c>
      <c r="F12" s="2" t="s">
        <v>25</v>
      </c>
      <c r="G12" s="61">
        <v>0.79969999999999997</v>
      </c>
      <c r="I12" s="128"/>
      <c r="J12" s="121"/>
      <c r="R12" s="115" t="s">
        <v>124</v>
      </c>
      <c r="S12" s="115" t="e">
        <f ca="1">_xll.BDP($R12,S$5)</f>
        <v>#NAME?</v>
      </c>
      <c r="T12" s="115" t="e">
        <f ca="1">_xll.BDP($R12,T$5)</f>
        <v>#NAME?</v>
      </c>
      <c r="U12" s="115" t="e">
        <f ca="1">_xll.BDP($R12,U$5)</f>
        <v>#NAME?</v>
      </c>
    </row>
    <row r="13" spans="1:21" ht="15.5" x14ac:dyDescent="0.35">
      <c r="A13" s="120"/>
      <c r="B13" s="129" t="s">
        <v>51</v>
      </c>
      <c r="C13" s="96">
        <v>0</v>
      </c>
      <c r="D13" s="14">
        <v>1.4038999999999999</v>
      </c>
      <c r="F13" s="7" t="s">
        <v>28</v>
      </c>
      <c r="G13" s="61">
        <v>16.120899999999999</v>
      </c>
      <c r="I13" s="128"/>
      <c r="J13" s="121"/>
      <c r="R13" s="115" t="s">
        <v>123</v>
      </c>
      <c r="S13" s="115" t="e">
        <f ca="1">_xll.BDP($R13,S$5)</f>
        <v>#NAME?</v>
      </c>
      <c r="T13" s="115" t="e">
        <f ca="1">_xll.BDP($R13,T$5)</f>
        <v>#NAME?</v>
      </c>
      <c r="U13" s="115" t="e">
        <f ca="1">_xll.BDP($R13,U$5)</f>
        <v>#NAME?</v>
      </c>
    </row>
    <row r="14" spans="1:21" ht="15.5" x14ac:dyDescent="0.35">
      <c r="A14" s="120"/>
      <c r="B14" s="129" t="s">
        <v>52</v>
      </c>
      <c r="C14" s="3">
        <v>6.4062999999999999</v>
      </c>
      <c r="D14" s="14">
        <v>0.70269999999999999</v>
      </c>
      <c r="F14" s="7" t="s">
        <v>32</v>
      </c>
      <c r="G14" s="61">
        <v>6.3978000000000002</v>
      </c>
      <c r="I14" s="128"/>
      <c r="J14" s="121"/>
      <c r="R14" s="115" t="s">
        <v>122</v>
      </c>
      <c r="S14" s="115" t="e">
        <f ca="1">_xll.BDP($R14,S$5)</f>
        <v>#NAME?</v>
      </c>
      <c r="T14" s="115" t="e">
        <f ca="1">_xll.BDP($R14,T$5)</f>
        <v>#NAME?</v>
      </c>
      <c r="U14" s="115" t="e">
        <f ca="1">_xll.BDP($R14,U$5)</f>
        <v>#NAME?</v>
      </c>
    </row>
    <row r="15" spans="1:21" ht="15.5" x14ac:dyDescent="0.35">
      <c r="A15" s="120"/>
      <c r="B15" s="129" t="s">
        <v>53</v>
      </c>
      <c r="C15" s="3">
        <v>1.3769</v>
      </c>
      <c r="D15" s="14">
        <v>6.7538</v>
      </c>
      <c r="F15" s="7" t="s">
        <v>34</v>
      </c>
      <c r="G15" s="61">
        <v>1.3787</v>
      </c>
      <c r="I15" s="128"/>
      <c r="J15" s="121"/>
      <c r="R15" s="115" t="s">
        <v>121</v>
      </c>
      <c r="S15" s="115" t="e">
        <f ca="1">_xll.BDP($R15,S$5)</f>
        <v>#NAME?</v>
      </c>
      <c r="T15" s="115" t="e">
        <f ca="1">_xll.BDP($R15,T$5)</f>
        <v>#NAME?</v>
      </c>
      <c r="U15" s="115" t="e">
        <f ca="1">_xll.BDP($R15,U$5)</f>
        <v>#NAME?</v>
      </c>
    </row>
    <row r="16" spans="1:21" ht="15.5" x14ac:dyDescent="0.35">
      <c r="A16" s="120"/>
      <c r="B16" s="129" t="s">
        <v>54</v>
      </c>
      <c r="C16" s="3">
        <v>0.65159999999999996</v>
      </c>
      <c r="D16" s="14">
        <v>6.7538</v>
      </c>
      <c r="F16" s="7" t="s">
        <v>37</v>
      </c>
      <c r="G16" s="61">
        <v>0.71179999999999999</v>
      </c>
      <c r="I16" s="128"/>
      <c r="J16" s="121"/>
      <c r="R16" s="115" t="s">
        <v>120</v>
      </c>
      <c r="S16" s="115" t="e">
        <f ca="1">_xll.BDP($R16,S$5)</f>
        <v>#NAME?</v>
      </c>
      <c r="T16" s="115" t="e">
        <f ca="1">_xll.BDP($R16,T$5)</f>
        <v>#NAME?</v>
      </c>
      <c r="U16" s="115" t="e">
        <f ca="1">_xll.BDP($R16,U$5)</f>
        <v>#NAME?</v>
      </c>
    </row>
    <row r="17" spans="1:28" ht="15.5" x14ac:dyDescent="0.35">
      <c r="A17" s="120"/>
      <c r="B17" s="129" t="s">
        <v>55</v>
      </c>
      <c r="C17" s="3">
        <v>7.1860999999999997</v>
      </c>
      <c r="D17" s="14">
        <v>11.685</v>
      </c>
      <c r="F17" s="7" t="s">
        <v>85</v>
      </c>
      <c r="G17" s="61">
        <v>6.7241</v>
      </c>
      <c r="I17" s="128"/>
      <c r="J17" s="121"/>
      <c r="R17" s="115" t="s">
        <v>119</v>
      </c>
      <c r="S17" s="115" t="e">
        <f ca="1">_xll.BDP($R17,S$5)</f>
        <v>#NAME?</v>
      </c>
      <c r="T17" s="115" t="e">
        <f ca="1">_xll.BDP($R17,T$5)</f>
        <v>#NAME?</v>
      </c>
      <c r="U17" s="115" t="e">
        <f ca="1">_xll.BDP($R17,U$5)</f>
        <v>#NAME?</v>
      </c>
    </row>
    <row r="18" spans="1:28" ht="15.5" x14ac:dyDescent="0.35">
      <c r="A18" s="120"/>
      <c r="B18" s="129" t="s">
        <v>56</v>
      </c>
      <c r="C18" s="3">
        <v>0</v>
      </c>
      <c r="D18" s="14">
        <v>47.541600000000003</v>
      </c>
      <c r="F18" s="23" t="s">
        <v>143</v>
      </c>
      <c r="G18" s="61">
        <v>6.7236000000000002</v>
      </c>
      <c r="I18" s="128"/>
      <c r="J18" s="121"/>
      <c r="R18" s="115" t="s">
        <v>118</v>
      </c>
      <c r="S18" s="115" t="e">
        <f ca="1">_xll.BDP($R18,S$5)</f>
        <v>#NAME?</v>
      </c>
      <c r="T18" s="115" t="e">
        <f ca="1">_xll.BDP($R18,T$5)</f>
        <v>#NAME?</v>
      </c>
      <c r="U18" s="115" t="e">
        <f ca="1">_xll.BDP($R18,U$5)</f>
        <v>#NAME?</v>
      </c>
    </row>
    <row r="19" spans="1:28" ht="15.5" x14ac:dyDescent="0.35">
      <c r="A19" s="120"/>
      <c r="B19" s="129" t="s">
        <v>57</v>
      </c>
      <c r="C19" s="3">
        <v>1535.5</v>
      </c>
      <c r="D19" s="14">
        <v>3.7324999999999999</v>
      </c>
      <c r="F19" s="7" t="s">
        <v>141</v>
      </c>
      <c r="G19" s="118">
        <v>1353.33</v>
      </c>
      <c r="H19" s="13"/>
      <c r="I19" s="128"/>
      <c r="J19" s="121"/>
      <c r="R19" s="115" t="s">
        <v>117</v>
      </c>
      <c r="S19" s="115" t="e">
        <f ca="1">_xll.BDP($R19,S$5)</f>
        <v>#NAME?</v>
      </c>
      <c r="T19" s="115" t="e">
        <f ca="1">_xll.BDP($R19,T$5)</f>
        <v>#NAME?</v>
      </c>
      <c r="U19" s="115" t="e">
        <f ca="1">_xll.BDP($R19,U$5)</f>
        <v>#NAME?</v>
      </c>
    </row>
    <row r="20" spans="1:28" ht="15.5" x14ac:dyDescent="0.35">
      <c r="A20" s="120"/>
      <c r="B20" s="129" t="s">
        <v>58</v>
      </c>
      <c r="C20" s="3">
        <v>0</v>
      </c>
      <c r="D20" s="14">
        <v>9.5330999999999992</v>
      </c>
      <c r="F20" s="2"/>
      <c r="G20" s="61"/>
      <c r="I20" s="128"/>
      <c r="J20" s="121"/>
      <c r="R20" s="115" t="s">
        <v>116</v>
      </c>
      <c r="S20" s="115" t="e">
        <f ca="1">_xll.BDP($R20,S$5)</f>
        <v>#NAME?</v>
      </c>
      <c r="T20" s="115" t="e">
        <f ca="1">_xll.BDP($R20,T$5)</f>
        <v>#NAME?</v>
      </c>
      <c r="U20" s="115" t="e">
        <f ca="1">_xll.BDP($R20,U$5)</f>
        <v>#NAME?</v>
      </c>
    </row>
    <row r="21" spans="1:28" ht="15.5" x14ac:dyDescent="0.35">
      <c r="A21" s="120"/>
      <c r="B21" s="129" t="s">
        <v>59</v>
      </c>
      <c r="C21" s="1">
        <v>0</v>
      </c>
      <c r="D21" s="14">
        <v>129.38</v>
      </c>
      <c r="F21" s="7"/>
      <c r="G21" s="7"/>
      <c r="I21" s="128"/>
      <c r="J21" s="121"/>
      <c r="R21" s="115" t="s">
        <v>115</v>
      </c>
      <c r="S21" s="115" t="e">
        <f ca="1">_xll.BDP($R21,S$5)</f>
        <v>#NAME?</v>
      </c>
      <c r="T21" s="115" t="e">
        <f ca="1">_xll.BDP($R21,T$5)</f>
        <v>#NAME?</v>
      </c>
      <c r="U21" s="115" t="e">
        <f ca="1">_xll.BDP($R21,U$5)</f>
        <v>#NAME?</v>
      </c>
    </row>
    <row r="22" spans="1:28" ht="15.5" x14ac:dyDescent="0.35">
      <c r="A22" s="120"/>
      <c r="B22" s="129" t="s">
        <v>60</v>
      </c>
      <c r="C22" s="1">
        <v>0</v>
      </c>
      <c r="D22" s="14">
        <v>568.97749999999996</v>
      </c>
      <c r="F22" s="8"/>
      <c r="G22" s="7"/>
      <c r="I22" s="128"/>
      <c r="J22" s="121"/>
      <c r="R22" s="115" t="s">
        <v>114</v>
      </c>
      <c r="S22" s="115" t="e">
        <f ca="1">_xll.BDP($R22,S$5)</f>
        <v>#NAME?</v>
      </c>
      <c r="T22" s="115" t="e">
        <f ca="1">_xll.BDP($R22,T$5)</f>
        <v>#NAME?</v>
      </c>
      <c r="U22" s="115" t="e">
        <f ca="1">_xll.BDP($R22,U$5)</f>
        <v>#NAME?</v>
      </c>
    </row>
    <row r="23" spans="1:28" ht="15.5" x14ac:dyDescent="0.35">
      <c r="A23" s="120"/>
      <c r="B23" s="129" t="s">
        <v>61</v>
      </c>
      <c r="C23" s="1">
        <v>0</v>
      </c>
      <c r="D23" s="14">
        <v>95.27</v>
      </c>
      <c r="F23" s="7"/>
      <c r="G23" s="7"/>
      <c r="I23" s="128"/>
      <c r="J23" s="121"/>
      <c r="R23" s="115" t="s">
        <v>113</v>
      </c>
      <c r="S23" s="115" t="e">
        <f ca="1">_xll.BDP($R23,S$5)</f>
        <v>#NAME?</v>
      </c>
      <c r="T23" s="115" t="e">
        <f ca="1">_xll.BDP($R23,T$5)</f>
        <v>#NAME?</v>
      </c>
      <c r="U23" s="115" t="e">
        <f ca="1">_xll.BDP($R23,U$5)</f>
        <v>#NAME?</v>
      </c>
      <c r="AB23" s="107"/>
    </row>
    <row r="24" spans="1:28" ht="15.5" x14ac:dyDescent="0.35">
      <c r="A24" s="120"/>
      <c r="B24" s="130" t="s">
        <v>62</v>
      </c>
      <c r="C24" s="1">
        <v>0</v>
      </c>
      <c r="D24" s="14">
        <v>103.9096</v>
      </c>
      <c r="G24" s="7"/>
      <c r="I24" s="128"/>
      <c r="J24" s="121"/>
      <c r="R24" s="115" t="s">
        <v>112</v>
      </c>
      <c r="S24" s="115" t="e">
        <f ca="1">_xll.BDP($R24,S$5)</f>
        <v>#NAME?</v>
      </c>
      <c r="T24" s="115" t="e">
        <f ca="1">_xll.BDP($R24,T$5)</f>
        <v>#NAME?</v>
      </c>
      <c r="U24" s="115" t="e">
        <f ca="1">_xll.BDP($R24,U$5)</f>
        <v>#NAME?</v>
      </c>
    </row>
    <row r="25" spans="1:28" ht="15.5" x14ac:dyDescent="0.35">
      <c r="A25" s="120"/>
      <c r="B25" s="129" t="s">
        <v>63</v>
      </c>
      <c r="C25" s="3">
        <v>0</v>
      </c>
      <c r="D25" s="14">
        <v>3.6730999999999998</v>
      </c>
      <c r="G25" s="7"/>
      <c r="I25" s="128"/>
      <c r="J25" s="121"/>
      <c r="R25" s="115" t="s">
        <v>111</v>
      </c>
      <c r="S25" s="115" t="e">
        <f ca="1">_xll.BDP($R25,S$5)</f>
        <v>#NAME?</v>
      </c>
      <c r="T25" s="115" t="e">
        <f ca="1">_xll.BDP($R25,T$5)</f>
        <v>#NAME?</v>
      </c>
      <c r="U25" s="115" t="e">
        <f ca="1">_xll.BDP($R25,U$5)</f>
        <v>#NAME?</v>
      </c>
    </row>
    <row r="26" spans="1:28" ht="15.5" x14ac:dyDescent="0.35">
      <c r="A26" s="120"/>
      <c r="B26" s="129" t="s">
        <v>64</v>
      </c>
      <c r="C26" s="3">
        <v>0</v>
      </c>
      <c r="D26" s="14">
        <v>1.2822</v>
      </c>
      <c r="I26" s="128"/>
      <c r="J26" s="121"/>
      <c r="R26" s="115" t="s">
        <v>110</v>
      </c>
      <c r="S26" s="115" t="e">
        <f ca="1">_xll.BDP($R26,S$5)</f>
        <v>#NAME?</v>
      </c>
      <c r="T26" s="115" t="e">
        <f ca="1">_xll.BDP($R26,T$5)</f>
        <v>#NAME?</v>
      </c>
      <c r="U26" s="115" t="e">
        <f ca="1">_xll.BDP($R26,U$5)</f>
        <v>#NAME?</v>
      </c>
    </row>
    <row r="27" spans="1:28" ht="15.5" x14ac:dyDescent="0.35">
      <c r="A27" s="120"/>
      <c r="B27" s="129" t="s">
        <v>65</v>
      </c>
      <c r="C27" s="1">
        <v>0</v>
      </c>
      <c r="D27" s="14">
        <v>3738.5</v>
      </c>
      <c r="I27" s="128"/>
      <c r="J27" s="121"/>
      <c r="R27" s="115" t="s">
        <v>109</v>
      </c>
      <c r="S27" s="115" t="e">
        <f ca="1">_xll.BDP($R27,S$5)</f>
        <v>#NAME?</v>
      </c>
      <c r="T27" s="115" t="e">
        <f ca="1">_xll.BDP($R27,T$5)</f>
        <v>#NAME?</v>
      </c>
      <c r="U27" s="115" t="e">
        <f ca="1">_xll.BDP($R27,U$5)</f>
        <v>#NAME?</v>
      </c>
    </row>
    <row r="28" spans="1:28" ht="15.5" x14ac:dyDescent="0.35">
      <c r="A28" s="120"/>
      <c r="B28" s="129" t="s">
        <v>66</v>
      </c>
      <c r="C28" s="1">
        <v>0</v>
      </c>
      <c r="D28" s="14">
        <v>335.31</v>
      </c>
      <c r="I28" s="128"/>
      <c r="J28" s="121"/>
      <c r="R28" s="115" t="s">
        <v>108</v>
      </c>
      <c r="S28" s="115" t="e">
        <f ca="1">_xll.BDP($R28,S$5)</f>
        <v>#NAME?</v>
      </c>
      <c r="T28" s="115" t="e">
        <f ca="1">_xll.BDP($R28,T$5)</f>
        <v>#NAME?</v>
      </c>
      <c r="U28" s="115" t="e">
        <f ca="1">_xll.BDP($R28,U$5)</f>
        <v>#NAME?</v>
      </c>
    </row>
    <row r="29" spans="1:28" ht="15.5" x14ac:dyDescent="0.35">
      <c r="A29" s="120"/>
      <c r="B29" s="129" t="s">
        <v>67</v>
      </c>
      <c r="C29" s="3">
        <v>0</v>
      </c>
      <c r="D29" s="14">
        <v>3.0499000000000001</v>
      </c>
      <c r="I29" s="128"/>
      <c r="J29" s="121"/>
      <c r="R29" s="115" t="s">
        <v>107</v>
      </c>
      <c r="S29" s="115" t="e">
        <f ca="1">_xll.BDP($R29,S$5)</f>
        <v>#NAME?</v>
      </c>
      <c r="T29" s="115" t="e">
        <f ca="1">_xll.BDP($R29,T$5)</f>
        <v>#NAME?</v>
      </c>
      <c r="U29" s="115" t="e">
        <f ca="1">_xll.BDP($R29,U$5)</f>
        <v>#NAME?</v>
      </c>
    </row>
    <row r="30" spans="1:28" ht="15.5" x14ac:dyDescent="0.35">
      <c r="A30" s="120"/>
      <c r="B30" s="129" t="s">
        <v>68</v>
      </c>
      <c r="C30" s="1">
        <v>0</v>
      </c>
      <c r="D30" s="14">
        <v>2627</v>
      </c>
      <c r="I30" s="128"/>
      <c r="J30" s="121"/>
      <c r="R30" s="115" t="s">
        <v>106</v>
      </c>
      <c r="S30" s="115" t="e">
        <f ca="1">_xll.BDP($R30,S$5)</f>
        <v>#NAME?</v>
      </c>
      <c r="T30" s="115" t="e">
        <f ca="1">_xll.BDP($R30,T$5)</f>
        <v>#NAME?</v>
      </c>
      <c r="U30" s="115" t="e">
        <f ca="1">_xll.BDP($R30,U$5)</f>
        <v>#NAME?</v>
      </c>
    </row>
    <row r="31" spans="1:28" ht="15.5" x14ac:dyDescent="0.35">
      <c r="A31" s="120"/>
      <c r="B31" s="129" t="s">
        <v>69</v>
      </c>
      <c r="C31" s="3">
        <v>0</v>
      </c>
      <c r="D31" s="14">
        <v>14.4092</v>
      </c>
      <c r="I31" s="128"/>
      <c r="J31" s="121"/>
      <c r="R31" s="115" t="s">
        <v>105</v>
      </c>
      <c r="S31" s="115" t="e">
        <f ca="1">_xll.BDP($R31,S$5)</f>
        <v>#NAME?</v>
      </c>
      <c r="T31" s="115" t="e">
        <f ca="1">_xll.BDP($R31,T$5)</f>
        <v>#NAME?</v>
      </c>
      <c r="U31" s="115" t="e">
        <f ca="1">_xll.BDP($R31,U$5)</f>
        <v>#NAME?</v>
      </c>
    </row>
    <row r="32" spans="1:28" ht="15.5" x14ac:dyDescent="0.35">
      <c r="A32" s="120"/>
      <c r="B32" s="129" t="s">
        <v>70</v>
      </c>
      <c r="C32" s="3">
        <v>0</v>
      </c>
      <c r="D32" s="14">
        <v>6.7348999999999997</v>
      </c>
      <c r="I32" s="128"/>
      <c r="J32" s="121"/>
      <c r="R32" s="115" t="s">
        <v>104</v>
      </c>
      <c r="S32" s="115" t="e">
        <f ca="1">_xll.BDP($R32,S$5)</f>
        <v>#NAME?</v>
      </c>
      <c r="T32" s="115" t="e">
        <f ca="1">_xll.BDP($R32,T$5)</f>
        <v>#NAME?</v>
      </c>
      <c r="U32" s="115" t="e">
        <f ca="1">_xll.BDP($R32,U$5)</f>
        <v>#NAME?</v>
      </c>
    </row>
    <row r="33" spans="1:22" ht="15.5" x14ac:dyDescent="0.35">
      <c r="A33" s="120"/>
      <c r="B33" s="129" t="s">
        <v>71</v>
      </c>
      <c r="C33" s="3">
        <v>0</v>
      </c>
      <c r="D33" s="14">
        <v>47.09</v>
      </c>
      <c r="I33" s="128"/>
      <c r="J33" s="121"/>
      <c r="R33" s="115" t="s">
        <v>103</v>
      </c>
      <c r="S33" s="115" t="e">
        <f ca="1">_xll.BDP($R33,S$5)</f>
        <v>#NAME?</v>
      </c>
      <c r="T33" s="115" t="e">
        <f ca="1">_xll.BDP($R33,T$5)</f>
        <v>#NAME?</v>
      </c>
      <c r="U33" s="115" t="e">
        <f ca="1">_xll.BDP($R33,U$5)</f>
        <v>#NAME?</v>
      </c>
    </row>
    <row r="34" spans="1:22" ht="15.5" x14ac:dyDescent="0.35">
      <c r="A34" s="120"/>
      <c r="B34" s="129" t="s">
        <v>72</v>
      </c>
      <c r="C34" s="1">
        <v>0</v>
      </c>
      <c r="D34" s="14">
        <v>568.97749999999996</v>
      </c>
      <c r="I34" s="128"/>
      <c r="J34" s="121"/>
      <c r="R34" s="115" t="s">
        <v>102</v>
      </c>
      <c r="S34" s="115" t="e">
        <f ca="1">_xll.BDP($R34,S$5)</f>
        <v>#NAME?</v>
      </c>
      <c r="T34" s="115" t="e">
        <f ca="1">_xll.BDP($R34,T$5)</f>
        <v>#NAME?</v>
      </c>
      <c r="U34" s="115" t="e">
        <f ca="1">_xll.BDP($R34,U$5)</f>
        <v>#NAME?</v>
      </c>
    </row>
    <row r="35" spans="1:22" ht="15.5" x14ac:dyDescent="0.35">
      <c r="A35" s="120"/>
      <c r="B35" s="129" t="s">
        <v>73</v>
      </c>
      <c r="C35" s="96">
        <v>0</v>
      </c>
      <c r="D35" s="14">
        <v>4.55</v>
      </c>
      <c r="I35" s="128"/>
      <c r="J35" s="121"/>
      <c r="R35" s="115" t="s">
        <v>101</v>
      </c>
      <c r="S35" s="115" t="e">
        <f ca="1">_xll.BDP($R35,S$5)</f>
        <v>#NAME?</v>
      </c>
      <c r="T35" s="115" t="e">
        <f ca="1">_xll.BDP($R35,T$5)</f>
        <v>#NAME?</v>
      </c>
      <c r="U35" s="115" t="e">
        <f ca="1">_xll.BDP($R35,U$5)</f>
        <v>#NAME?</v>
      </c>
    </row>
    <row r="36" spans="1:22" ht="15.5" x14ac:dyDescent="0.35">
      <c r="A36" s="120"/>
      <c r="B36" s="129" t="s">
        <v>74</v>
      </c>
      <c r="C36" s="5">
        <v>0</v>
      </c>
      <c r="D36" s="14">
        <v>24315.992200000001</v>
      </c>
      <c r="I36" s="128"/>
      <c r="J36" s="121"/>
      <c r="R36" s="115" t="s">
        <v>100</v>
      </c>
      <c r="S36" s="115" t="e">
        <f ca="1">_xll.BDP($R36,S$5)</f>
        <v>#NAME?</v>
      </c>
      <c r="T36" s="115" t="e">
        <f ca="1">_xll.BDP($R36,T$5)</f>
        <v>#NAME?</v>
      </c>
      <c r="U36" s="115" t="e">
        <f ca="1">_xll.BDP($R36,U$5)</f>
        <v>#NAME?</v>
      </c>
      <c r="V36" s="16"/>
    </row>
    <row r="37" spans="1:22" ht="15.5" x14ac:dyDescent="0.35">
      <c r="A37" s="120"/>
      <c r="B37" s="129" t="s">
        <v>75</v>
      </c>
      <c r="C37" s="1">
        <v>0</v>
      </c>
      <c r="D37" s="14">
        <v>44.7849</v>
      </c>
      <c r="I37" s="128"/>
      <c r="J37" s="121"/>
      <c r="R37" s="115" t="s">
        <v>99</v>
      </c>
      <c r="S37" s="115" t="e">
        <f ca="1">_xll.BDP($R37,S$5)</f>
        <v>#NAME?</v>
      </c>
      <c r="T37" s="115" t="e">
        <f ca="1">_xll.BDP($R37,T$5)</f>
        <v>#NAME?</v>
      </c>
      <c r="U37" s="115" t="e">
        <f ca="1">_xll.BDP($R37,U$5)</f>
        <v>#NAME?</v>
      </c>
    </row>
    <row r="38" spans="1:22" ht="15.5" x14ac:dyDescent="0.35">
      <c r="A38" s="120"/>
      <c r="B38" s="129" t="s">
        <v>76</v>
      </c>
      <c r="C38" s="3">
        <v>0</v>
      </c>
      <c r="D38" s="14">
        <v>2.7</v>
      </c>
      <c r="I38" s="128"/>
      <c r="J38" s="121"/>
      <c r="R38" s="115" t="s">
        <v>98</v>
      </c>
      <c r="S38" s="115" t="e">
        <f ca="1">_xll.BDP($R38,S$5)</f>
        <v>#NAME?</v>
      </c>
      <c r="T38" s="115" t="e">
        <f ca="1">_xll.BDP($R38,T$5)</f>
        <v>#NAME?</v>
      </c>
      <c r="U38" s="115" t="e">
        <f ca="1">_xll.BDP($R38,U$5)</f>
        <v>#NAME?</v>
      </c>
    </row>
    <row r="39" spans="1:22" ht="15.5" x14ac:dyDescent="0.35">
      <c r="A39" s="120"/>
      <c r="B39" s="129" t="s">
        <v>77</v>
      </c>
      <c r="C39" s="1">
        <v>0</v>
      </c>
      <c r="D39" s="14">
        <v>3227.47</v>
      </c>
      <c r="I39" s="128"/>
      <c r="J39" s="121"/>
      <c r="R39" s="115" t="s">
        <v>97</v>
      </c>
      <c r="S39" s="115" t="e">
        <f ca="1">_xll.BDP($R39,S$5)</f>
        <v>#NAME?</v>
      </c>
      <c r="T39" s="115" t="e">
        <f ca="1">_xll.BDP($R39,T$5)</f>
        <v>#NAME?</v>
      </c>
      <c r="U39" s="115" t="e">
        <f ca="1">_xll.BDP($R39,U$5)</f>
        <v>#NAME?</v>
      </c>
    </row>
    <row r="40" spans="1:22" ht="15.5" x14ac:dyDescent="0.35">
      <c r="A40" s="120"/>
      <c r="B40" s="129" t="s">
        <v>78</v>
      </c>
      <c r="C40" s="1">
        <v>0</v>
      </c>
      <c r="D40" s="14">
        <v>60.94</v>
      </c>
      <c r="I40" s="128"/>
      <c r="J40" s="121"/>
      <c r="R40" s="115" t="s">
        <v>96</v>
      </c>
      <c r="S40" s="115" t="e">
        <f ca="1">_xll.BDP($R40,S$5)</f>
        <v>#NAME?</v>
      </c>
      <c r="T40" s="115" t="e">
        <f ca="1">_xll.BDP($R40,T$5)</f>
        <v>#NAME?</v>
      </c>
      <c r="U40" s="115" t="e">
        <f ca="1">_xll.BDP($R40,U$5)</f>
        <v>#NAME?</v>
      </c>
    </row>
    <row r="41" spans="1:22" ht="15.5" x14ac:dyDescent="0.35">
      <c r="A41" s="120"/>
      <c r="B41" s="129" t="s">
        <v>79</v>
      </c>
      <c r="C41" s="1">
        <v>0</v>
      </c>
      <c r="D41" s="14">
        <v>26287</v>
      </c>
      <c r="I41" s="128"/>
      <c r="J41" s="121"/>
      <c r="R41" s="115" t="s">
        <v>95</v>
      </c>
      <c r="S41" s="115" t="e">
        <f ca="1">_xll.BDP($R41,S$5)</f>
        <v>#NAME?</v>
      </c>
      <c r="T41" s="115" t="e">
        <f ca="1">_xll.BDP($R41,T$5)</f>
        <v>#NAME?</v>
      </c>
      <c r="U41" s="115" t="e">
        <f ca="1">_xll.BDP($R41,U$5)</f>
        <v>#NAME?</v>
      </c>
    </row>
    <row r="42" spans="1:22" ht="15.5" x14ac:dyDescent="0.35">
      <c r="A42" s="120"/>
      <c r="B42" s="129" t="s">
        <v>80</v>
      </c>
      <c r="C42" s="3">
        <v>0</v>
      </c>
      <c r="D42" s="14">
        <v>7.8428000000000004</v>
      </c>
      <c r="I42" s="128"/>
      <c r="J42" s="121"/>
      <c r="R42" s="115" t="s">
        <v>94</v>
      </c>
      <c r="S42" s="115" t="e">
        <f ca="1">_xll.BDP($R42,S$5)</f>
        <v>#NAME?</v>
      </c>
      <c r="T42" s="115" t="e">
        <f ca="1">_xll.BDP($R42,T$5)</f>
        <v>#NAME?</v>
      </c>
      <c r="U42" s="115" t="e">
        <f ca="1">_xll.BDP($R42,U$5)</f>
        <v>#NAME?</v>
      </c>
    </row>
    <row r="43" spans="1:22" ht="15.5" x14ac:dyDescent="0.35">
      <c r="A43" s="120"/>
      <c r="B43" s="129" t="s">
        <v>81</v>
      </c>
      <c r="C43" s="3">
        <v>0</v>
      </c>
      <c r="D43" s="14">
        <v>3.7555000000000001</v>
      </c>
      <c r="I43" s="128"/>
      <c r="J43" s="121"/>
    </row>
    <row r="44" spans="1:22" ht="13" thickBot="1" x14ac:dyDescent="0.3">
      <c r="A44" s="120"/>
      <c r="B44" s="131"/>
      <c r="C44" s="132"/>
      <c r="D44" s="132"/>
      <c r="E44" s="132"/>
      <c r="F44" s="132"/>
      <c r="G44" s="132"/>
      <c r="H44" s="132"/>
      <c r="I44" s="133"/>
      <c r="J44" s="121"/>
    </row>
    <row r="45" spans="1:22" ht="14.5" x14ac:dyDescent="0.35">
      <c r="B45" s="123"/>
      <c r="C45" s="123"/>
      <c r="D45" s="123"/>
      <c r="E45" s="123"/>
      <c r="F45" s="123"/>
      <c r="G45" s="123"/>
      <c r="H45" s="123"/>
      <c r="I45" s="123"/>
      <c r="R45" s="114"/>
      <c r="S45" s="114"/>
      <c r="T45" s="114" t="e">
        <f ca="1">_xll.BFieldInfo(T$46)</f>
        <v>#NAME?</v>
      </c>
    </row>
    <row r="46" spans="1:22" ht="14.5" x14ac:dyDescent="0.35">
      <c r="R46" s="114"/>
      <c r="S46" s="114"/>
      <c r="T46" s="114" t="s">
        <v>135</v>
      </c>
    </row>
    <row r="47" spans="1:22" ht="14.5" x14ac:dyDescent="0.35">
      <c r="R47" s="114" t="s">
        <v>136</v>
      </c>
      <c r="S47" s="114" t="s">
        <v>137</v>
      </c>
      <c r="T47" s="114" t="e">
        <f ca="1">_xll.BDP($S47,T$46)</f>
        <v>#NAME?</v>
      </c>
    </row>
  </sheetData>
  <sheetProtection algorithmName="SHA-512" hashValue="ARTsU2IBMb8RYkb2opEHpaEjM8R+d1E18qQnedAt2UgQEqHCHkzRCGnlOssYh4dnY3De6DOBFl59Ro52NQVWQQ==" saltValue="TlG8eokA2VEE7Dy7lTPVNQ==" spinCount="100000" sheet="1" objects="1" scenarios="1"/>
  <mergeCells count="1">
    <mergeCell ref="F3:I3"/>
  </mergeCells>
  <conditionalFormatting sqref="C7">
    <cfRule type="cellIs" dxfId="114" priority="85" operator="lessThan">
      <formula>0.85</formula>
    </cfRule>
    <cfRule type="cellIs" dxfId="113" priority="86" operator="greaterThan">
      <formula>0.965</formula>
    </cfRule>
  </conditionalFormatting>
  <conditionalFormatting sqref="C8">
    <cfRule type="cellIs" dxfId="112" priority="84" operator="greaterThan">
      <formula>161</formula>
    </cfRule>
    <cfRule type="cellIs" dxfId="111" priority="83" operator="lessThan">
      <formula>140</formula>
    </cfRule>
  </conditionalFormatting>
  <conditionalFormatting sqref="C9">
    <cfRule type="cellIs" dxfId="110" priority="82" operator="greaterThan">
      <formula>0.84</formula>
    </cfRule>
    <cfRule type="cellIs" dxfId="109" priority="81" operator="lessThan">
      <formula>0.7</formula>
    </cfRule>
  </conditionalFormatting>
  <conditionalFormatting sqref="C10">
    <cfRule type="cellIs" dxfId="108" priority="80" operator="greaterThan">
      <formula>0.9</formula>
    </cfRule>
    <cfRule type="cellIs" dxfId="107" priority="79" operator="lessThan">
      <formula>0.8</formula>
    </cfRule>
  </conditionalFormatting>
  <conditionalFormatting sqref="C11">
    <cfRule type="cellIs" dxfId="106" priority="78" operator="greaterThan">
      <formula>20</formula>
    </cfRule>
    <cfRule type="cellIs" dxfId="105" priority="77" operator="lessThan">
      <formula>16</formula>
    </cfRule>
  </conditionalFormatting>
  <conditionalFormatting sqref="C12">
    <cfRule type="cellIs" dxfId="104" priority="76" operator="greaterThan">
      <formula>8</formula>
    </cfRule>
    <cfRule type="cellIs" dxfId="103" priority="75" operator="lessThan">
      <formula>6.1</formula>
    </cfRule>
  </conditionalFormatting>
  <conditionalFormatting sqref="C13">
    <cfRule type="cellIs" dxfId="102" priority="74" operator="greaterThan">
      <formula>1.445</formula>
    </cfRule>
    <cfRule type="cellIs" dxfId="101" priority="73" operator="lessThan">
      <formula>1.36</formula>
    </cfRule>
  </conditionalFormatting>
  <conditionalFormatting sqref="C14">
    <cfRule type="cellIs" dxfId="100" priority="72" operator="greaterThan">
      <formula>1.585</formula>
    </cfRule>
    <cfRule type="cellIs" dxfId="99" priority="71" operator="lessThan">
      <formula>1.4</formula>
    </cfRule>
  </conditionalFormatting>
  <conditionalFormatting sqref="C15">
    <cfRule type="cellIs" dxfId="98" priority="70" operator="lessThan">
      <formula>6.8</formula>
    </cfRule>
  </conditionalFormatting>
  <conditionalFormatting sqref="C15:C16">
    <cfRule type="cellIs" dxfId="97" priority="69" operator="greaterThan">
      <formula>7.3</formula>
    </cfRule>
  </conditionalFormatting>
  <conditionalFormatting sqref="C16">
    <cfRule type="cellIs" dxfId="96" priority="68" operator="lessThan">
      <formula>6.7</formula>
    </cfRule>
  </conditionalFormatting>
  <conditionalFormatting sqref="C17">
    <cfRule type="cellIs" dxfId="95" priority="66" operator="lessThan">
      <formula>14</formula>
    </cfRule>
    <cfRule type="cellIs" dxfId="94" priority="67" operator="greaterThan">
      <formula>15.9</formula>
    </cfRule>
  </conditionalFormatting>
  <conditionalFormatting sqref="C18">
    <cfRule type="cellIs" dxfId="93" priority="65" operator="greaterThan">
      <formula>37</formula>
    </cfRule>
    <cfRule type="cellIs" dxfId="92" priority="64" operator="lessThan">
      <formula>26</formula>
    </cfRule>
  </conditionalFormatting>
  <conditionalFormatting sqref="C19">
    <cfRule type="cellIs" dxfId="91" priority="63" operator="greaterThan">
      <formula>4.5</formula>
    </cfRule>
    <cfRule type="cellIs" dxfId="90" priority="62" operator="lessThan">
      <formula>3.72</formula>
    </cfRule>
  </conditionalFormatting>
  <conditionalFormatting sqref="C20">
    <cfRule type="cellIs" dxfId="89" priority="61" operator="greaterThan">
      <formula>11.5</formula>
    </cfRule>
    <cfRule type="cellIs" dxfId="88" priority="60" operator="lessThan">
      <formula>9.7</formula>
    </cfRule>
  </conditionalFormatting>
  <conditionalFormatting sqref="C21">
    <cfRule type="cellIs" dxfId="87" priority="59" operator="greaterThan">
      <formula>162</formula>
    </cfRule>
    <cfRule type="cellIs" dxfId="86" priority="58" operator="lessThan">
      <formula>125</formula>
    </cfRule>
  </conditionalFormatting>
  <conditionalFormatting sqref="C22">
    <cfRule type="cellIs" dxfId="85" priority="57" operator="greaterThan">
      <formula>642</formula>
    </cfRule>
    <cfRule type="cellIs" dxfId="84" priority="56" operator="lessThan">
      <formula>585</formula>
    </cfRule>
  </conditionalFormatting>
  <conditionalFormatting sqref="C23">
    <cfRule type="cellIs" dxfId="83" priority="55" operator="greaterThan">
      <formula>86</formula>
    </cfRule>
    <cfRule type="cellIs" dxfId="82" priority="54" operator="lessThan">
      <formula>78</formula>
    </cfRule>
  </conditionalFormatting>
  <conditionalFormatting sqref="C24">
    <cfRule type="cellIs" dxfId="81" priority="53" operator="greaterThan">
      <formula>120</formula>
    </cfRule>
    <cfRule type="cellIs" dxfId="80" priority="52" operator="lessThan">
      <formula>104</formula>
    </cfRule>
  </conditionalFormatting>
  <conditionalFormatting sqref="C25">
    <cfRule type="cellIs" dxfId="79" priority="51" operator="greaterThan">
      <formula>4</formula>
    </cfRule>
    <cfRule type="cellIs" dxfId="78" priority="50" operator="lessThan">
      <formula>3.1</formula>
    </cfRule>
  </conditionalFormatting>
  <conditionalFormatting sqref="C26">
    <cfRule type="cellIs" dxfId="77" priority="49" operator="greaterThan">
      <formula>1.5</formula>
    </cfRule>
    <cfRule type="cellIs" dxfId="76" priority="48" operator="lessThan">
      <formula>1.1</formula>
    </cfRule>
  </conditionalFormatting>
  <conditionalFormatting sqref="C27">
    <cfRule type="cellIs" dxfId="75" priority="46" operator="lessThan">
      <formula>3400</formula>
    </cfRule>
    <cfRule type="cellIs" dxfId="74" priority="47" operator="greaterThan">
      <formula>39003</formula>
    </cfRule>
  </conditionalFormatting>
  <conditionalFormatting sqref="C28">
    <cfRule type="cellIs" dxfId="73" priority="45" operator="greaterThan">
      <formula>324</formula>
    </cfRule>
    <cfRule type="cellIs" dxfId="72" priority="44" operator="lessThan">
      <formula>280</formula>
    </cfRule>
  </conditionalFormatting>
  <conditionalFormatting sqref="C29">
    <cfRule type="cellIs" dxfId="71" priority="43" operator="greaterThan">
      <formula>4</formula>
    </cfRule>
    <cfRule type="cellIs" dxfId="70" priority="42" operator="lessThan">
      <formula>3.45</formula>
    </cfRule>
  </conditionalFormatting>
  <conditionalFormatting sqref="C30">
    <cfRule type="cellIs" dxfId="69" priority="41" operator="greaterThan">
      <formula>3450</formula>
    </cfRule>
    <cfRule type="cellIs" dxfId="68" priority="40" operator="lessThan">
      <formula>2250</formula>
    </cfRule>
  </conditionalFormatting>
  <conditionalFormatting sqref="C31">
    <cfRule type="cellIs" dxfId="67" priority="39" operator="greaterThan">
      <formula>14.1</formula>
    </cfRule>
    <cfRule type="cellIs" dxfId="66" priority="38" operator="lessThan">
      <formula>12.5</formula>
    </cfRule>
  </conditionalFormatting>
  <conditionalFormatting sqref="C32">
    <cfRule type="cellIs" dxfId="65" priority="37" operator="greaterThan">
      <formula>7</formula>
    </cfRule>
    <cfRule type="cellIs" dxfId="64" priority="36" operator="lessThan">
      <formula>6</formula>
    </cfRule>
  </conditionalFormatting>
  <conditionalFormatting sqref="C33">
    <cfRule type="cellIs" dxfId="63" priority="35" operator="greaterThan">
      <formula>483</formula>
    </cfRule>
    <cfRule type="cellIs" dxfId="62" priority="34" operator="lessThan">
      <formula>41</formula>
    </cfRule>
  </conditionalFormatting>
  <conditionalFormatting sqref="C34">
    <cfRule type="cellIs" dxfId="61" priority="33" operator="greaterThan">
      <formula>632</formula>
    </cfRule>
    <cfRule type="cellIs" dxfId="60" priority="32" operator="lessThan">
      <formula>595</formula>
    </cfRule>
  </conditionalFormatting>
  <conditionalFormatting sqref="C35">
    <cfRule type="cellIs" dxfId="59" priority="15" operator="greaterThan">
      <formula>4.9</formula>
    </cfRule>
    <cfRule type="cellIs" dxfId="58" priority="14" operator="lessThan">
      <formula>4</formula>
    </cfRule>
  </conditionalFormatting>
  <conditionalFormatting sqref="C36">
    <cfRule type="cellIs" dxfId="57" priority="31" operator="greaterThan">
      <formula>23000</formula>
    </cfRule>
    <cfRule type="cellIs" dxfId="56" priority="30" operator="lessThan">
      <formula>18500</formula>
    </cfRule>
  </conditionalFormatting>
  <conditionalFormatting sqref="C37">
    <cfRule type="cellIs" dxfId="55" priority="29" operator="greaterThan">
      <formula>41</formula>
    </cfRule>
    <cfRule type="cellIs" dxfId="54" priority="28" operator="lessThan">
      <formula>39</formula>
    </cfRule>
  </conditionalFormatting>
  <conditionalFormatting sqref="C38">
    <cfRule type="cellIs" dxfId="53" priority="26" operator="lessThan">
      <formula>2.2</formula>
    </cfRule>
    <cfRule type="cellIs" dxfId="52" priority="27" operator="greaterThan">
      <formula>2.95</formula>
    </cfRule>
  </conditionalFormatting>
  <conditionalFormatting sqref="C39">
    <cfRule type="cellIs" dxfId="51" priority="24" operator="lessThan">
      <formula>3100</formula>
    </cfRule>
    <cfRule type="cellIs" dxfId="50" priority="25" operator="greaterThan">
      <formula>3300</formula>
    </cfRule>
  </conditionalFormatting>
  <conditionalFormatting sqref="C40">
    <cfRule type="cellIs" dxfId="49" priority="23" operator="greaterThan">
      <formula>58</formula>
    </cfRule>
    <cfRule type="cellIs" dxfId="48" priority="22" operator="lessThan">
      <formula>49</formula>
    </cfRule>
  </conditionalFormatting>
  <conditionalFormatting sqref="C41">
    <cfRule type="cellIs" dxfId="47" priority="20" operator="lessThan">
      <formula>23000</formula>
    </cfRule>
    <cfRule type="cellIs" dxfId="46" priority="21" operator="greaterThan">
      <formula>25600</formula>
    </cfRule>
  </conditionalFormatting>
  <conditionalFormatting sqref="C42">
    <cfRule type="cellIs" dxfId="45" priority="19" operator="greaterThan">
      <formula>8.2</formula>
    </cfRule>
    <cfRule type="cellIs" dxfId="44" priority="18" operator="lessThan">
      <formula>7</formula>
    </cfRule>
  </conditionalFormatting>
  <conditionalFormatting sqref="C43">
    <cfRule type="cellIs" dxfId="43" priority="17" operator="greaterThan">
      <formula>4</formula>
    </cfRule>
    <cfRule type="cellIs" dxfId="42" priority="16" operator="lessThan">
      <formula>3</formula>
    </cfRule>
  </conditionalFormatting>
  <conditionalFormatting sqref="D6">
    <cfRule type="cellIs" dxfId="41" priority="3" operator="notBetween">
      <formula>$G$19*0.98</formula>
      <formula>$G$19*1.02</formula>
    </cfRule>
  </conditionalFormatting>
  <conditionalFormatting sqref="G7:H7">
    <cfRule type="cellIs" dxfId="40" priority="1" operator="notBetween">
      <formula>$G$19*0.98</formula>
      <formula>$G$19*1.02</formula>
    </cfRule>
  </conditionalFormatting>
  <pageMargins left="0.25" right="0.25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25089E0581AC4C91A41B42B12BE613" ma:contentTypeVersion="29" ma:contentTypeDescription="Create a new document." ma:contentTypeScope="" ma:versionID="20fb4ada532c581c483437858b171b33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d6140507-47f7-4bd0-a7fb-7ed044ce4c7f" xmlns:ns4="7d838c79-b4b9-45cf-abf6-8797d45acb6b" targetNamespace="http://schemas.microsoft.com/office/2006/metadata/properties" ma:root="true" ma:fieldsID="cb11bb312fe3c2ed2806dc29381700ee" ns1:_="" ns2:_="" ns3:_="" ns4:_="">
    <xsd:import namespace="http://schemas.microsoft.com/sharepoint/v3"/>
    <xsd:import namespace="95757e98-2b43-486c-8ee7-8b03e7fccc8c"/>
    <xsd:import namespace="d6140507-47f7-4bd0-a7fb-7ed044ce4c7f"/>
    <xsd:import namespace="7d838c79-b4b9-45cf-abf6-8797d45acb6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SeoMetaDescription" minOccurs="0"/>
                <xsd:element ref="ns1:Seo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  <xsd:element name="SeoMetaDescription" ma:index="26" nillable="true" ma:displayName="Meta Description" ma:description="Meta Description is a site column created by the Publishing feature. Internet search engines may display this description in search results pages." ma:hidden="true" ma:internalName="SeoMetaDescription">
      <xsd:simpleType>
        <xsd:restriction base="dms:Text"/>
      </xsd:simpleType>
    </xsd:element>
    <xsd:element name="SeoKeywords" ma:index="27" nillable="true" ma:displayName="Meta Keywords" ma:description="Meta Keywords" ma:hidden="true" ma:internalName="Seo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19ed4-2720-46ef-a16f-e341e8646601}" ma:internalName="TaxCatchAll" ma:showField="CatchAllData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19ed4-2720-46ef-a16f-e341e8646601}" ma:internalName="TaxCatchAllLabel" ma:readOnly="true" ma:showField="CatchAllDataLabel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40507-47f7-4bd0-a7fb-7ed044ce4c7f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38c79-b4b9-45cf-abf6-8797d45acb6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f436eb5e-c63d-4189-9248-e6e0fddb7cf9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5757e98-2b43-486c-8ee7-8b03e7fccc8c"/>
    <_ip_UnifiedCompliancePolicyProperties xmlns="http://schemas.microsoft.com/sharepoint/v3" xsi:nil="true"/>
    <SeoKeywords xmlns="http://schemas.microsoft.com/sharepoint/v3" xsi:nil="true"/>
    <SeoMetaDescription xmlns="http://schemas.microsoft.com/sharepoint/v3" xsi:nil="true"/>
    <acd85e62d5c14e5395eb980cc79ff142 xmlns="95757e98-2b43-486c-8ee7-8b03e7fccc8c">
      <Terms xmlns="http://schemas.microsoft.com/office/infopath/2007/PartnerControls"/>
    </acd85e62d5c14e5395eb980cc79ff142>
  </documentManagement>
</p:properties>
</file>

<file path=customXml/itemProps1.xml><?xml version="1.0" encoding="utf-8"?>
<ds:datastoreItem xmlns:ds="http://schemas.openxmlformats.org/officeDocument/2006/customXml" ds:itemID="{49A8F7E8-FBDA-4D06-B7D6-940DDB82510F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95757e98-2b43-486c-8ee7-8b03e7fccc8c"/>
    <ds:schemaRef ds:uri="d6140507-47f7-4bd0-a7fb-7ed044ce4c7f"/>
    <ds:schemaRef ds:uri="7d838c79-b4b9-45cf-abf6-8797d45acb6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EA6FE-1623-45CC-8AFB-0F6C594FE8C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CE873C9-28A7-44B9-9F1F-01801F20B3A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8431F08-32B0-41F2-A4BE-BDE6BF9E1A17}">
  <ds:schemaRefs>
    <ds:schemaRef ds:uri="http://schemas.microsoft.com/office/2006/metadata/properties"/>
    <ds:schemaRef ds:uri="http://www.w3.org/2000/xmlns/"/>
    <ds:schemaRef ds:uri="http://schemas.microsoft.com/sharepoint/v3"/>
    <ds:schemaRef ds:uri="http://www.w3.org/2001/XMLSchema-instance"/>
    <ds:schemaRef ds:uri="95757e98-2b43-486c-8ee7-8b03e7fccc8c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Current Rate</vt:lpstr>
      <vt:lpstr>Card</vt:lpstr>
      <vt:lpstr>POPULATE</vt:lpstr>
      <vt:lpstr>POPULATE!Print_Area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Idris-Animashaun, Shola</dc:creator>
  <cp:keywords/>
  <dc:description/>
  <cp:lastModifiedBy>Anugwom, Chinaza C</cp:lastModifiedBy>
  <cp:revision/>
  <cp:lastPrinted>2020-05-11T07:53:22Z</cp:lastPrinted>
  <dcterms:created xsi:type="dcterms:W3CDTF">2020-03-06T07:17:37Z</dcterms:created>
  <dcterms:modified xsi:type="dcterms:W3CDTF">2026-08-20T08:10:14Z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0x010100BB25089E0581AC4C91A41B42B12BE613</vt:lpwstr>
  </property>
  <property fmtid="{D5CDD505-2E9C-101B-9397-08002B2CF9AE}" pid="3" name="MetaKeywords">
    <vt:lpwstr/>
  </property>
  <property fmtid="{D5CDD505-2E9C-101B-9397-08002B2CF9AE}" pid="4" name="SpreadsheetBuilder_1">
    <vt:lpwstr>eyIwIjoiSGlzdG9yeSIsIjEiOjAsIjIiOjEsIjMiOjEsIjQiOjEsIjUiOjEsIjYiOjEsIjciOjEsIjgiOjAsIjkiOjEsIjEwIjoxLCIxMSI6MCwiMTIiOjB9</vt:lpwstr>
  </property>
  <property fmtid="{D5CDD505-2E9C-101B-9397-08002B2CF9AE}" pid="5" name="SpreadsheetBuilder_2">
    <vt:lpwstr>eyIwIjoiSGlzdG9yeSIsIjEiOjAsIjIiOjEsIjMiOjEsIjQiOjEsIjUiOjEsIjYiOjEsIjciOjEsIjgiOjAsIjkiOjEsIjEwIjoxLCIxMSI6MCwiMTIiOjB9</vt:lpwstr>
  </property>
  <property fmtid="{D5CDD505-2E9C-101B-9397-08002B2CF9AE}" pid="6" name="SpreadsheetBuilder_3">
    <vt:lpwstr>eyIwIjoiSGlzdG9yeSIsIjEiOjAsIjIiOjEsIjMiOjEsIjQiOjEsIjUiOjEsIjYiOjEsIjciOjEsIjgiOjAsIjkiOjEsIjEwIjoxLCIxMSI6MCwiMTIiOjB9</vt:lpwstr>
  </property>
  <property fmtid="{D5CDD505-2E9C-101B-9397-08002B2CF9AE}" pid="7" name="SpreadsheetBuilder_4">
    <vt:lpwstr>eyIwIjoiSGlzdG9yeSIsIjEiOjAsIjIiOjEsIjMiOjEsIjQiOjEsIjUiOjEsIjYiOjEsIjciOjEsIjgiOjAsIjkiOjEsIjEwIjoxLCIxMSI6MCwiMTIiOjB9</vt:lpwstr>
  </property>
  <property fmtid="{D5CDD505-2E9C-101B-9397-08002B2CF9AE}" pid="8" name="SpreadsheetBuilder_5">
    <vt:lpwstr>eyIwIjoiSGlzdG9yeSIsIjEiOjAsIjIiOjEsIjMiOjEsIjQiOjEsIjUiOjEsIjYiOjEsIjciOjEsIjgiOjAsIjkiOjEsIjEwIjoxLCIxMSI6MCwiMTIiOjB9</vt:lpwstr>
  </property>
  <property fmtid="{D5CDD505-2E9C-101B-9397-08002B2CF9AE}" pid="9" name="SpreadsheetBuilder_6">
    <vt:lpwstr>eyIwIjoiSGlzdG9yeSIsIjEiOjAsIjIiOjEsIjMiOjEsIjQiOjEsIjUiOjEsIjYiOjEsIjciOjEsIjgiOjAsIjkiOjEsIjEwIjoxLCIxMSI6MCwiMTIiOjB9</vt:lpwstr>
  </property>
  <property fmtid="{D5CDD505-2E9C-101B-9397-08002B2CF9AE}" pid="10" name="SpreadsheetBuilder_7">
    <vt:lpwstr>eyIwIjoiRGF0YSIsIjEiOjAsIjIiOjEsIjMiOjEsIjQiOjEsIjUiOjEsIjYiOjEsIjciOjEsIjgiOjEsIjkiOjEsIjEwIjowLCIxMSI6MCwiMTIiOjB9</vt:lpwstr>
  </property>
  <property fmtid="{D5CDD505-2E9C-101B-9397-08002B2CF9AE}" pid="11" name="MSIP_Label_027a3850-2850-457c-8efb-fdd5fa4d27d3_Enabled">
    <vt:lpwstr>true</vt:lpwstr>
  </property>
  <property fmtid="{D5CDD505-2E9C-101B-9397-08002B2CF9AE}" pid="12" name="MSIP_Label_027a3850-2850-457c-8efb-fdd5fa4d27d3_SetDate">
    <vt:lpwstr>2026-08-20T08:10:11Z</vt:lpwstr>
  </property>
  <property fmtid="{D5CDD505-2E9C-101B-9397-08002B2CF9AE}" pid="13" name="MSIP_Label_027a3850-2850-457c-8efb-fdd5fa4d27d3_Method">
    <vt:lpwstr>Privileged</vt:lpwstr>
  </property>
  <property fmtid="{D5CDD505-2E9C-101B-9397-08002B2CF9AE}" pid="14" name="MSIP_Label_027a3850-2850-457c-8efb-fdd5fa4d27d3_Name">
    <vt:lpwstr>027a3850-2850-457c-8efb-fdd5fa4d27d3</vt:lpwstr>
  </property>
  <property fmtid="{D5CDD505-2E9C-101B-9397-08002B2CF9AE}" pid="15" name="MSIP_Label_027a3850-2850-457c-8efb-fdd5fa4d27d3_SiteId">
    <vt:lpwstr>7369e6ec-faa6-42fa-bc0e-4f332da5b1db</vt:lpwstr>
  </property>
  <property fmtid="{D5CDD505-2E9C-101B-9397-08002B2CF9AE}" pid="16" name="MSIP_Label_027a3850-2850-457c-8efb-fdd5fa4d27d3_ActionId">
    <vt:lpwstr>b125ffc3-e915-4606-8b8f-2779e6963c3d</vt:lpwstr>
  </property>
  <property fmtid="{D5CDD505-2E9C-101B-9397-08002B2CF9AE}" pid="17" name="MSIP_Label_027a3850-2850-457c-8efb-fdd5fa4d27d3_ContentBits">
    <vt:lpwstr>0</vt:lpwstr>
  </property>
  <property fmtid="{D5CDD505-2E9C-101B-9397-08002B2CF9AE}" pid="18" name="MSIP_Label_027a3850-2850-457c-8efb-fdd5fa4d27d3_Tag">
    <vt:lpwstr>10, 0, 1, 1</vt:lpwstr>
  </property>
</Properties>
</file>