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8_{C5446487-7082-4B59-A5BC-A71B0BDDE100}" xr6:coauthVersionLast="47" xr6:coauthVersionMax="47" xr10:uidLastSave="{00000000-0000-0000-0000-000000000000}"/>
  <bookViews>
    <workbookView xWindow="28680" yWindow="-120" windowWidth="38640" windowHeight="21120" activeTab="1" xr2:uid="{DB548D6B-C420-48AE-820E-091331711EE8}"/>
  </bookViews>
  <sheets>
    <sheet name="Current Rate" sheetId="1" r:id="rId1"/>
    <sheet name="Card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0" i="2" l="1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K1" i="2"/>
  <c r="K56" i="1"/>
  <c r="G43" i="1"/>
  <c r="J43" i="1" s="1"/>
  <c r="C43" i="1" s="1"/>
  <c r="G41" i="1"/>
  <c r="P41" i="1" s="1"/>
  <c r="G39" i="1"/>
  <c r="P39" i="1" s="1"/>
  <c r="P37" i="1"/>
  <c r="S37" i="1" s="1"/>
  <c r="K37" i="1"/>
  <c r="J37" i="1"/>
  <c r="H37" i="1"/>
  <c r="G37" i="1"/>
  <c r="G35" i="1"/>
  <c r="P35" i="1" s="1"/>
  <c r="X34" i="1"/>
  <c r="G33" i="1"/>
  <c r="X32" i="1" s="1"/>
  <c r="G31" i="1"/>
  <c r="X30" i="1" s="1"/>
  <c r="G29" i="1"/>
  <c r="X28" i="1" s="1"/>
  <c r="H27" i="1"/>
  <c r="K27" i="1" s="1"/>
  <c r="B27" i="1" s="1"/>
  <c r="L52" i="1" s="1"/>
  <c r="G27" i="1"/>
  <c r="P27" i="1" s="1"/>
  <c r="G25" i="1"/>
  <c r="X26" i="1" s="1"/>
  <c r="C23" i="1"/>
  <c r="C37" i="1" s="1"/>
  <c r="B23" i="1"/>
  <c r="B16" i="1"/>
  <c r="Q39" i="1" l="1"/>
  <c r="S39" i="1"/>
  <c r="T39" i="1"/>
  <c r="Q41" i="1"/>
  <c r="T41" i="1"/>
  <c r="S41" i="1"/>
  <c r="T35" i="1"/>
  <c r="S35" i="1"/>
  <c r="Q35" i="1"/>
  <c r="S27" i="1"/>
  <c r="Q27" i="1"/>
  <c r="T27" i="1" s="1"/>
  <c r="K43" i="1"/>
  <c r="B43" i="1" s="1"/>
  <c r="P43" i="1"/>
  <c r="K29" i="1"/>
  <c r="C29" i="1" s="1"/>
  <c r="L49" i="1" s="1"/>
  <c r="K35" i="1"/>
  <c r="B35" i="1" s="1"/>
  <c r="T37" i="1"/>
  <c r="H41" i="1"/>
  <c r="P25" i="1"/>
  <c r="P29" i="1"/>
  <c r="P33" i="1"/>
  <c r="K41" i="1"/>
  <c r="B41" i="1" s="1"/>
  <c r="L50" i="1" s="1"/>
  <c r="Y24" i="1"/>
  <c r="K39" i="1"/>
  <c r="C39" i="1" s="1"/>
  <c r="H43" i="1"/>
  <c r="H25" i="1"/>
  <c r="H29" i="1"/>
  <c r="H31" i="1"/>
  <c r="H33" i="1"/>
  <c r="K33" i="1" s="1"/>
  <c r="B33" i="1" s="1"/>
  <c r="L51" i="1" s="1"/>
  <c r="H35" i="1"/>
  <c r="Q37" i="1"/>
  <c r="J25" i="1"/>
  <c r="B25" i="1" s="1"/>
  <c r="J27" i="1"/>
  <c r="C27" i="1" s="1"/>
  <c r="J29" i="1"/>
  <c r="B29" i="1" s="1"/>
  <c r="J31" i="1"/>
  <c r="C31" i="1" s="1"/>
  <c r="J33" i="1"/>
  <c r="C33" i="1" s="1"/>
  <c r="J35" i="1"/>
  <c r="C35" i="1" s="1"/>
  <c r="K25" i="1"/>
  <c r="C25" i="1" s="1"/>
  <c r="L48" i="1" s="1"/>
  <c r="K31" i="1"/>
  <c r="B31" i="1" s="1"/>
  <c r="P31" i="1"/>
  <c r="J41" i="1"/>
  <c r="C41" i="1" s="1"/>
  <c r="H39" i="1"/>
  <c r="B37" i="1"/>
  <c r="J39" i="1"/>
  <c r="B39" i="1" s="1"/>
  <c r="AA24" i="1" l="1"/>
  <c r="Y34" i="1"/>
  <c r="Y32" i="1"/>
  <c r="Y30" i="1"/>
  <c r="Y28" i="1"/>
  <c r="Y26" i="1"/>
  <c r="S33" i="1"/>
  <c r="Q33" i="1"/>
  <c r="T33" i="1" s="1"/>
  <c r="T25" i="1"/>
  <c r="S25" i="1"/>
  <c r="Q25" i="1"/>
  <c r="T43" i="1"/>
  <c r="Q43" i="1"/>
  <c r="S43" i="1"/>
  <c r="S31" i="1"/>
  <c r="Q31" i="1"/>
  <c r="T31" i="1"/>
  <c r="T29" i="1"/>
  <c r="S29" i="1"/>
  <c r="Q29" i="1"/>
  <c r="AB24" i="1" l="1"/>
  <c r="AA34" i="1"/>
  <c r="AA32" i="1"/>
  <c r="AA30" i="1"/>
  <c r="AA28" i="1"/>
  <c r="AA26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<sst xmlns="http://schemas.openxmlformats.org/spreadsheetml/2006/main" count="262" uniqueCount="212">
  <si>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</si>
  <si>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</si>
  <si>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</si>
  <si>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</si>
  <si>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</si>
  <si>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</si>
  <si>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</si>
  <si>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</si>
  <si>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</si>
  <si>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</si>
  <si>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</si>
  <si>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</si>
  <si>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</si>
  <si>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</si>
  <si>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</si>
  <si>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</si>
  <si>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</si>
  <si>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</si>
  <si>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</si>
  <si>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</si>
  <si>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</si>
  <si>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</si>
  <si>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</si>
  <si>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</si>
  <si>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</si>
  <si>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</si>
  <si>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</si>
  <si>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</si>
  <si>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</si>
  <si>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</si>
  <si>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</si>
  <si>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</si>
  <si>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</si>
  <si>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</si>
  <si>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</si>
  <si>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</si>
  <si>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</si>
  <si>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</si>
  <si>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</si>
  <si>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</si>
  <si>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</si>
  <si>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</si>
  <si>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</si>
  <si>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</si>
  <si>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</si>
  <si>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</si>
  <si>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</si>
  <si>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</si>
  <si>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</si>
  <si>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</si>
  <si>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</si>
  <si>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</si>
  <si>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</si>
  <si>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</si>
  <si>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</si>
  <si>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</si>
  <si>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</si>
  <si>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</si>
  <si>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</si>
  <si>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</si>
  <si>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 xml:space="preserve">Spread 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</si>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</sst>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8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66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</cellXfs>
  <cellStyles count="5">
    <cellStyle name="Comma" xfId="1" builtinId="3"/>
    <cellStyle name="Comma 2" xfId="4" xr:uid="{E491939D-762E-41B3-B4A4-DBEEE4682173}"/>
    <cellStyle name="Hyperlink" xfId="2" builtinId="8"/>
    <cellStyle name="Normal" xfId="0" builtinId="0"/>
    <cellStyle name="Normal 3" xfId="3" xr:uid="{7CEB5281-1F50-4712-99A5-7D7C2822CAEE}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chinaza_anugwom_stanbicibtc_com/Documents/Attachments/CURRENT%20RATE%20GUIDE%20-%20July%2028th%202026.xlsx" TargetMode="External"/><Relationship Id="rId1" Type="http://schemas.openxmlformats.org/officeDocument/2006/relationships/externalLinkPath" Target="https://standardbank-my.sharepoint.com/personal/chinaza_anugwom_stanbicibtc_com/Documents/Attachments/CURRENT%20RATE%20GUIDE%20-%20July%2028th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Card1"/>
      <sheetName val="POPULATE"/>
    </sheetNames>
    <sheetDataSet>
      <sheetData sheetId="0"/>
      <sheetData sheetId="1"/>
      <sheetData sheetId="2"/>
      <sheetData sheetId="3">
        <row r="7">
          <cell r="G7">
            <v>1345</v>
          </cell>
          <cell r="H7">
            <v>1370</v>
          </cell>
        </row>
        <row r="9">
          <cell r="G9">
            <v>1.1363000000000001</v>
          </cell>
        </row>
        <row r="10">
          <cell r="G10">
            <v>163.78</v>
          </cell>
        </row>
        <row r="11">
          <cell r="G11">
            <v>1.3291999999999999</v>
          </cell>
        </row>
        <row r="12">
          <cell r="G12">
            <v>0.81989999999999996</v>
          </cell>
        </row>
        <row r="13">
          <cell r="G13">
            <v>16.7789</v>
          </cell>
        </row>
        <row r="14">
          <cell r="G14">
            <v>6.5780000000000003</v>
          </cell>
        </row>
        <row r="15">
          <cell r="G15">
            <v>1.4117</v>
          </cell>
        </row>
        <row r="16">
          <cell r="G16">
            <v>0.6966</v>
          </cell>
        </row>
        <row r="17">
          <cell r="G17">
            <v>6.7687999999999997</v>
          </cell>
        </row>
        <row r="18">
          <cell r="G18">
            <v>6.7685000000000004</v>
          </cell>
        </row>
        <row r="19">
          <cell r="G19">
            <v>1363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C4D89-EE4B-4502-8FFB-9FC84BD58A80}">
  <dimension ref="A1:AI93"/>
  <sheetViews>
    <sheetView workbookViewId="0">
      <selection activeCell="A9" sqref="A9:XFD11"/>
    </sheetView>
  </sheetViews>
  <sheetFormatPr defaultColWidth="8.81640625" defaultRowHeight="14.5" x14ac:dyDescent="0.35"/>
  <cols>
    <col min="1" max="1" width="24.453125" style="4" customWidth="1"/>
    <col min="2" max="2" width="20" style="4" customWidth="1"/>
    <col min="3" max="3" width="29.81640625" style="4" customWidth="1"/>
    <col min="4" max="4" width="26" style="4" customWidth="1"/>
    <col min="5" max="5" width="15.26953125" style="4" customWidth="1"/>
    <col min="6" max="6" width="21.453125" style="4" customWidth="1"/>
    <col min="7" max="7" width="27.1796875" style="57" hidden="1" customWidth="1"/>
    <col min="8" max="8" width="11.26953125" style="57" hidden="1" customWidth="1"/>
    <col min="9" max="9" width="2.26953125" style="57" hidden="1" customWidth="1"/>
    <col min="10" max="10" width="36" style="57" customWidth="1"/>
    <col min="11" max="11" width="25.453125" style="57" bestFit="1" customWidth="1"/>
    <col min="12" max="12" width="0.81640625" style="4" customWidth="1"/>
    <col min="13" max="13" width="27.81640625" style="4" customWidth="1"/>
    <col min="14" max="14" width="0.7265625" style="4" customWidth="1"/>
    <col min="15" max="15" width="21.453125" style="4" customWidth="1"/>
    <col min="16" max="16" width="27.1796875" style="57" hidden="1" customWidth="1"/>
    <col min="17" max="17" width="11.26953125" style="57" hidden="1" customWidth="1"/>
    <col min="18" max="18" width="2.26953125" style="57" hidden="1" customWidth="1"/>
    <col min="19" max="19" width="36" style="57" customWidth="1"/>
    <col min="20" max="20" width="25.453125" style="57" bestFit="1" customWidth="1"/>
    <col min="21" max="21" width="0.81640625" style="4" customWidth="1"/>
    <col min="22" max="22" width="27.81640625" style="4" customWidth="1"/>
    <col min="23" max="23" width="24.1796875" style="4" customWidth="1"/>
    <col min="24" max="24" width="11.26953125" style="4" hidden="1" customWidth="1"/>
    <col min="25" max="25" width="11.81640625" style="4" customWidth="1"/>
    <col min="26" max="26" width="4.453125" style="4" customWidth="1"/>
    <col min="27" max="27" width="20" style="4" bestFit="1" customWidth="1"/>
    <col min="28" max="28" width="18.54296875" style="4" customWidth="1"/>
    <col min="29" max="29" width="16.26953125" style="4" customWidth="1"/>
    <col min="30" max="30" width="28.7265625" style="4" hidden="1" customWidth="1"/>
    <col min="31" max="16384" width="8.8164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/>
      <c r="H9" s="16"/>
      <c r="I9" s="10"/>
      <c r="J9" s="10"/>
      <c r="K9" s="3"/>
      <c r="L9" s="2"/>
      <c r="M9" s="2"/>
      <c r="O9" s="10"/>
      <c r="P9" s="16"/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/>
      <c r="H10" s="16"/>
      <c r="I10" s="10"/>
      <c r="J10" s="10"/>
      <c r="K10" s="3"/>
      <c r="L10" s="2"/>
      <c r="M10" s="2"/>
      <c r="O10" s="10"/>
      <c r="P10" s="16"/>
      <c r="Q10" s="16"/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/>
      <c r="H11" s="16"/>
      <c r="I11" s="16"/>
      <c r="J11" s="15"/>
      <c r="K11" s="18"/>
      <c r="L11" s="2"/>
      <c r="M11" s="2"/>
      <c r="O11" s="2"/>
      <c r="P11" s="17"/>
      <c r="Q11" s="16"/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46231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5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1345</v>
      </c>
      <c r="C23" s="8">
        <f>[1]POPULATE!H7</f>
        <v>1370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1370</v>
      </c>
      <c r="Z24" s="19"/>
      <c r="AA24" s="50">
        <f>Y24</f>
        <v>1370</v>
      </c>
      <c r="AB24" s="49">
        <f>AA24</f>
        <v>1370</v>
      </c>
      <c r="AD24" s="4" t="s">
        <v>23</v>
      </c>
    </row>
    <row r="25" spans="1:35" ht="14" x14ac:dyDescent="0.3">
      <c r="A25" s="2" t="s">
        <v>24</v>
      </c>
      <c r="B25" s="8">
        <f>B23*(J25-0.0075)</f>
        <v>1504.7860000000001</v>
      </c>
      <c r="C25" s="8">
        <f>+C23*(K25-0.0055)</f>
        <v>1562.896</v>
      </c>
      <c r="D25" s="8"/>
      <c r="E25" s="8"/>
      <c r="F25" s="51" t="s">
        <v>25</v>
      </c>
      <c r="G25" s="52">
        <f>[1]POPULATE!G9</f>
        <v>1.1363000000000001</v>
      </c>
      <c r="H25" s="53">
        <f>+G25+0.03</f>
        <v>1.1663000000000001</v>
      </c>
      <c r="I25" s="53"/>
      <c r="J25" s="45">
        <f>+(G25-($J$17/10000))+0</f>
        <v>1.1263000000000001</v>
      </c>
      <c r="K25" s="45">
        <f>+(G25+($K$17/10000))+0</f>
        <v>1.1463000000000001</v>
      </c>
      <c r="L25" s="8" t="s">
        <v>26</v>
      </c>
      <c r="M25" s="54"/>
      <c r="N25" s="48"/>
      <c r="O25" s="51" t="s">
        <v>25</v>
      </c>
      <c r="P25" s="52">
        <f>G25</f>
        <v>1.1363000000000001</v>
      </c>
      <c r="Q25" s="53">
        <f>+P25+0.03</f>
        <v>1.1663000000000001</v>
      </c>
      <c r="R25" s="53"/>
      <c r="S25" s="45">
        <f>+(P25-($S$17/10000))+0</f>
        <v>1.1213000000000002</v>
      </c>
      <c r="T25" s="45">
        <f>+(P25+($T$17/10000))+0</f>
        <v>1.1513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1.1423000000000001</v>
      </c>
      <c r="Y26" s="49">
        <f>$Y$24*X26</f>
        <v>1564.951</v>
      </c>
      <c r="Z26" s="19"/>
      <c r="AA26" s="56">
        <f>$AA$24*X26</f>
        <v>1564.951</v>
      </c>
      <c r="AB26" s="56">
        <f>$AB$24*X26</f>
        <v>1564.951</v>
      </c>
      <c r="AD26" s="4" t="s">
        <v>23</v>
      </c>
    </row>
    <row r="27" spans="1:35" ht="14" x14ac:dyDescent="0.3">
      <c r="A27" s="2" t="s">
        <v>28</v>
      </c>
      <c r="B27" s="8">
        <f>+B23/K27</f>
        <v>8.1131620219568106</v>
      </c>
      <c r="C27" s="8">
        <f>+C23/J27</f>
        <v>8.4162673547118807</v>
      </c>
      <c r="D27" s="23"/>
      <c r="E27" s="59"/>
      <c r="F27" s="51" t="s">
        <v>29</v>
      </c>
      <c r="G27" s="52">
        <f>[1]POPULATE!G10</f>
        <v>163.78</v>
      </c>
      <c r="H27" s="53">
        <f>+G27+1</f>
        <v>164.78</v>
      </c>
      <c r="I27" s="17"/>
      <c r="J27" s="8">
        <f>+(G27-($J$17/100))+0</f>
        <v>162.78</v>
      </c>
      <c r="K27" s="8">
        <f>+(H27+($K$17/100))-0</f>
        <v>165.78</v>
      </c>
      <c r="L27" s="16" t="s">
        <v>30</v>
      </c>
      <c r="M27" s="16"/>
      <c r="O27" s="51" t="s">
        <v>29</v>
      </c>
      <c r="P27" s="52">
        <f t="shared" ref="P27:P43" si="0">G27</f>
        <v>163.78</v>
      </c>
      <c r="Q27" s="53">
        <f>+P27+1</f>
        <v>164.78</v>
      </c>
      <c r="R27" s="17"/>
      <c r="S27" s="8">
        <f>+(P27-($S$17/100))+0</f>
        <v>162.28</v>
      </c>
      <c r="T27" s="8">
        <f>+(Q27+($T$17/100))-0</f>
        <v>166.28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1.3351999999999999</v>
      </c>
      <c r="Y28" s="49">
        <f>$Y$24*X28</f>
        <v>1829.2239999999999</v>
      </c>
      <c r="Z28" s="19"/>
      <c r="AA28" s="56">
        <f>$AA$24*X28</f>
        <v>1829.2239999999999</v>
      </c>
      <c r="AB28" s="56">
        <f>$AB$24*X28</f>
        <v>1829.2239999999999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1764.2364999999998</v>
      </c>
      <c r="C29" s="16">
        <f>+C23*(K29-0.0055)</f>
        <v>1827.1689999999999</v>
      </c>
      <c r="D29" s="16"/>
      <c r="E29" s="8"/>
      <c r="F29" s="41" t="s">
        <v>32</v>
      </c>
      <c r="G29" s="52">
        <f>[1]POPULATE!G11</f>
        <v>1.3291999999999999</v>
      </c>
      <c r="H29" s="53">
        <f>+G29+0.03</f>
        <v>1.3592</v>
      </c>
      <c r="I29" s="53"/>
      <c r="J29" s="45">
        <f>+(G29-($J$17/10000))+0</f>
        <v>1.3191999999999999</v>
      </c>
      <c r="K29" s="45">
        <f>+(G29+($K$17/10000))-0</f>
        <v>1.3391999999999999</v>
      </c>
      <c r="L29" s="16" t="s">
        <v>33</v>
      </c>
      <c r="M29" s="16"/>
      <c r="N29" s="48"/>
      <c r="O29" s="41" t="s">
        <v>32</v>
      </c>
      <c r="P29" s="52">
        <f t="shared" si="0"/>
        <v>1.3291999999999999</v>
      </c>
      <c r="Q29" s="53">
        <f>+P29+0.03</f>
        <v>1.3592</v>
      </c>
      <c r="R29" s="53"/>
      <c r="S29" s="45">
        <f>+(P29-($S$17/10000))+0</f>
        <v>1.3142</v>
      </c>
      <c r="T29" s="45">
        <f>+(P29+($T$17/10000))-0</f>
        <v>1.3441999999999998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0.81389999999999996</v>
      </c>
      <c r="Y30" s="49">
        <f>$Y$24/X30</f>
        <v>1683.2534709423762</v>
      </c>
      <c r="Z30" s="19"/>
      <c r="AA30" s="56">
        <f>$AA$24/X30</f>
        <v>1683.2534709423762</v>
      </c>
      <c r="AB30" s="56">
        <f>$AB$24/X30</f>
        <v>1683.2534709423762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1620.6771900228944</v>
      </c>
      <c r="C31" s="16">
        <f>+C23/J31</f>
        <v>1691.5668601061861</v>
      </c>
      <c r="D31" s="16"/>
      <c r="E31" s="8"/>
      <c r="F31" s="41" t="s">
        <v>35</v>
      </c>
      <c r="G31" s="52">
        <f>[1]POPULATE!G12</f>
        <v>0.81989999999999996</v>
      </c>
      <c r="H31" s="53">
        <f>+G31+0.04</f>
        <v>0.8599</v>
      </c>
      <c r="I31" s="53"/>
      <c r="J31" s="45">
        <f>+(G31-($J$17/10000))+0</f>
        <v>0.80989999999999995</v>
      </c>
      <c r="K31" s="45">
        <f>+(G31+($K$17/10000))-0</f>
        <v>0.82989999999999997</v>
      </c>
      <c r="L31" s="16" t="s">
        <v>36</v>
      </c>
      <c r="M31" s="16"/>
      <c r="N31" s="48"/>
      <c r="O31" s="41" t="s">
        <v>35</v>
      </c>
      <c r="P31" s="52">
        <f t="shared" si="0"/>
        <v>0.81989999999999996</v>
      </c>
      <c r="Q31" s="53">
        <f>+P31+0.04</f>
        <v>0.8599</v>
      </c>
      <c r="R31" s="53"/>
      <c r="S31" s="45">
        <f>+(P31-($S$17/10000))+0</f>
        <v>0.80489999999999995</v>
      </c>
      <c r="T31" s="45">
        <f>+(P31+($T$17/10000))-0</f>
        <v>0.83489999999999998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16.7089</v>
      </c>
      <c r="Y32" s="49">
        <f>$Y$24/X32</f>
        <v>81.992231684910436</v>
      </c>
      <c r="Z32" s="19"/>
      <c r="AA32" s="56">
        <f>$AA$24/X32</f>
        <v>81.992231684910436</v>
      </c>
      <c r="AB32" s="56">
        <f>$AB$24/X32</f>
        <v>81.992231684910436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79.685287548359184</v>
      </c>
      <c r="C33" s="16">
        <f>+C23/J33</f>
        <v>82.115092993844371</v>
      </c>
      <c r="D33" s="16"/>
      <c r="E33" s="8"/>
      <c r="F33" s="66" t="s">
        <v>38</v>
      </c>
      <c r="G33" s="52">
        <f>[1]POPULATE!G13</f>
        <v>16.7789</v>
      </c>
      <c r="H33" s="53">
        <f>+G33+0.04</f>
        <v>16.818899999999999</v>
      </c>
      <c r="I33" s="67"/>
      <c r="J33" s="45">
        <f>+(G33-($J$17/10000))-0.085</f>
        <v>16.683899999999998</v>
      </c>
      <c r="K33" s="45">
        <f>+(H33+($K$17/10000))+0.05</f>
        <v>16.878900000000002</v>
      </c>
      <c r="L33" s="41" t="s">
        <v>39</v>
      </c>
      <c r="M33" s="41"/>
      <c r="N33" s="48"/>
      <c r="O33" s="66" t="s">
        <v>38</v>
      </c>
      <c r="P33" s="52">
        <f t="shared" si="0"/>
        <v>16.7789</v>
      </c>
      <c r="Q33" s="53">
        <f>+P33+0.04</f>
        <v>16.818899999999999</v>
      </c>
      <c r="R33" s="67"/>
      <c r="S33" s="45">
        <f>+(P33-($S$17/10000))-0.085</f>
        <v>16.678899999999999</v>
      </c>
      <c r="T33" s="45">
        <f>+(Q33+($T$17/10000))+0.05</f>
        <v>16.883900000000001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1.4056999999999999</v>
      </c>
      <c r="Y34" s="49">
        <f>$Y$24/X34</f>
        <v>974.60340044106147</v>
      </c>
      <c r="Z34" s="19"/>
      <c r="AA34" s="56">
        <f>$AA$24/X34</f>
        <v>974.60340044106147</v>
      </c>
      <c r="AB34" s="56">
        <f>$AB$24/X34</f>
        <v>974.60340044106147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204.15907710989677</v>
      </c>
      <c r="C35" s="16">
        <f>+C23/J35</f>
        <v>208.58708891595614</v>
      </c>
      <c r="D35" s="16"/>
      <c r="E35" s="8"/>
      <c r="F35" s="66" t="s">
        <v>42</v>
      </c>
      <c r="G35" s="52">
        <f>[1]POPULATE!G14</f>
        <v>6.5780000000000003</v>
      </c>
      <c r="H35" s="53">
        <f>+G35+0.04</f>
        <v>6.6180000000000003</v>
      </c>
      <c r="I35" s="67"/>
      <c r="J35" s="45">
        <f>+(G35-($J$17/10000))-0</f>
        <v>6.5680000000000005</v>
      </c>
      <c r="K35" s="45">
        <f>+(G35+($K$17/10000))-0</f>
        <v>6.5880000000000001</v>
      </c>
      <c r="L35" s="16" t="s">
        <v>43</v>
      </c>
      <c r="M35" s="16"/>
      <c r="N35" s="48"/>
      <c r="O35" s="66" t="s">
        <v>42</v>
      </c>
      <c r="P35" s="52">
        <f t="shared" si="0"/>
        <v>6.5780000000000003</v>
      </c>
      <c r="Q35" s="53">
        <f>+P35+0.04</f>
        <v>6.6180000000000003</v>
      </c>
      <c r="R35" s="67"/>
      <c r="S35" s="45">
        <f>+(P35-($S$17/10000))-0</f>
        <v>6.5630000000000006</v>
      </c>
      <c r="T35" s="45">
        <f>+(P35+($T$17/10000))-0</f>
        <v>6.593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946.05050291904058</v>
      </c>
      <c r="C37" s="16">
        <f>+C23/J37</f>
        <v>977.38460440893209</v>
      </c>
      <c r="D37" s="16"/>
      <c r="E37" s="8"/>
      <c r="F37" s="66" t="s">
        <v>44</v>
      </c>
      <c r="G37" s="52">
        <f>[1]POPULATE!G15</f>
        <v>1.4117</v>
      </c>
      <c r="H37" s="53">
        <f>+G37+0.04</f>
        <v>1.4517</v>
      </c>
      <c r="I37" s="69"/>
      <c r="J37" s="45">
        <f>+(G37-($J$17/10000))-0</f>
        <v>1.4016999999999999</v>
      </c>
      <c r="K37" s="45">
        <f>+(G37+($K$17/10000))-0</f>
        <v>1.4217</v>
      </c>
      <c r="L37" s="16" t="s">
        <v>45</v>
      </c>
      <c r="M37" s="16"/>
      <c r="N37" s="48"/>
      <c r="O37" s="66" t="s">
        <v>44</v>
      </c>
      <c r="P37" s="52">
        <f t="shared" si="0"/>
        <v>1.4117</v>
      </c>
      <c r="Q37" s="53">
        <f>+P37+0.04</f>
        <v>1.4517</v>
      </c>
      <c r="R37" s="69"/>
      <c r="S37" s="45">
        <f>+(P37-($S$17/10000))-0</f>
        <v>1.3967000000000001</v>
      </c>
      <c r="T37" s="45">
        <f>+(P37+($T$17/10000))-0</f>
        <v>1.4266999999999999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923.47699999999998</v>
      </c>
      <c r="C39" s="8">
        <f>+C23*K39</f>
        <v>968.04200000000003</v>
      </c>
      <c r="D39" s="8"/>
      <c r="E39" s="8"/>
      <c r="F39" s="66" t="s">
        <v>47</v>
      </c>
      <c r="G39" s="52">
        <f>[1]POPULATE!G16</f>
        <v>0.6966</v>
      </c>
      <c r="H39" s="53">
        <f>+G39+0.04</f>
        <v>0.73660000000000003</v>
      </c>
      <c r="I39" s="67"/>
      <c r="J39" s="45">
        <f>+(G39-($J$17/10000))+0</f>
        <v>0.68659999999999999</v>
      </c>
      <c r="K39" s="45">
        <f>+(G39+($K$17/10000))-0</f>
        <v>0.70660000000000001</v>
      </c>
      <c r="L39" s="8" t="s">
        <v>48</v>
      </c>
      <c r="M39" s="8"/>
      <c r="N39" s="48"/>
      <c r="O39" s="66" t="s">
        <v>47</v>
      </c>
      <c r="P39" s="52">
        <f t="shared" si="0"/>
        <v>0.6966</v>
      </c>
      <c r="Q39" s="53">
        <f>+P39+0.04</f>
        <v>0.73660000000000003</v>
      </c>
      <c r="R39" s="67"/>
      <c r="S39" s="45">
        <f>+(P39-($S$17/10000))+0</f>
        <v>0.68159999999999998</v>
      </c>
      <c r="T39" s="45">
        <f>+(P39+($T$17/10000))-0</f>
        <v>0.71160000000000001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198.41269841269843</v>
      </c>
      <c r="C41" s="8">
        <f>+C23/J41</f>
        <v>202.69870391193703</v>
      </c>
      <c r="D41" s="8"/>
      <c r="E41" s="8"/>
      <c r="F41" s="66" t="s">
        <v>50</v>
      </c>
      <c r="G41" s="52">
        <f>[1]POPULATE!G17</f>
        <v>6.7687999999999997</v>
      </c>
      <c r="H41" s="53">
        <f>+G41+0.04</f>
        <v>6.8087999999999997</v>
      </c>
      <c r="I41" s="67"/>
      <c r="J41" s="23">
        <f>+(G41-($J$17/10000))+0</f>
        <v>6.7587999999999999</v>
      </c>
      <c r="K41" s="23">
        <f>+(G41+($K$17/10000))-0</f>
        <v>6.7787999999999995</v>
      </c>
      <c r="L41" s="8" t="s">
        <v>51</v>
      </c>
      <c r="M41" s="8"/>
      <c r="N41" s="48"/>
      <c r="O41" s="66" t="s">
        <v>50</v>
      </c>
      <c r="P41" s="52">
        <f t="shared" si="0"/>
        <v>6.7687999999999997</v>
      </c>
      <c r="Q41" s="53">
        <f>+P41+0.04</f>
        <v>6.8087999999999997</v>
      </c>
      <c r="R41" s="67"/>
      <c r="S41" s="23">
        <f>+(P41-($S$17/10000))+0</f>
        <v>6.7538</v>
      </c>
      <c r="T41" s="23">
        <f>+(P41+($T$17/10000))-0</f>
        <v>6.7837999999999994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198.42147967839492</v>
      </c>
      <c r="C43" s="8">
        <f>+C23/J43</f>
        <v>202.70770141303541</v>
      </c>
      <c r="D43" s="35"/>
      <c r="E43" s="8"/>
      <c r="F43" s="8" t="s">
        <v>53</v>
      </c>
      <c r="G43" s="52">
        <f>[1]POPULATE!G18</f>
        <v>6.7685000000000004</v>
      </c>
      <c r="H43" s="53">
        <f>+G43+0.04</f>
        <v>6.8085000000000004</v>
      </c>
      <c r="I43" s="16"/>
      <c r="J43" s="23">
        <f>+(G43-($J$17/10000))+0</f>
        <v>6.7585000000000006</v>
      </c>
      <c r="K43" s="23">
        <f>+(G43+($K$17/10000))-0</f>
        <v>6.7785000000000002</v>
      </c>
      <c r="L43" s="76"/>
      <c r="M43" s="76"/>
      <c r="N43" s="48"/>
      <c r="O43" s="8" t="s">
        <v>53</v>
      </c>
      <c r="P43" s="52">
        <f t="shared" si="0"/>
        <v>6.7685000000000004</v>
      </c>
      <c r="Q43" s="53">
        <f>+P43+0.04</f>
        <v>6.8085000000000004</v>
      </c>
      <c r="R43" s="16"/>
      <c r="S43" s="23">
        <f>+(P43-($S$17/10000))+0</f>
        <v>6.7535000000000007</v>
      </c>
      <c r="T43" s="23">
        <f>+(P43+($T$17/10000))-0</f>
        <v>6.7835000000000001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1379.62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1575.66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1850.62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203.56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84.53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8.52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1363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8" priority="3" operator="notBetween">
      <formula>$K$56*0.98</formula>
      <formula>$K$56*1.02</formula>
    </cfRule>
  </conditionalFormatting>
  <conditionalFormatting sqref="C23">
    <cfRule type="cellIs" dxfId="37" priority="4" operator="notBetween">
      <formula>$K$56*0.98</formula>
      <formula>$K$56*1.02</formula>
    </cfRule>
  </conditionalFormatting>
  <conditionalFormatting sqref="C1:D1"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  <cfRule type="iconSet" priority="2534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6" priority="24" operator="lessThan">
      <formula>0.6</formula>
    </cfRule>
    <cfRule type="cellIs" dxfId="35" priority="25" operator="greaterThan">
      <formula>0.7</formula>
    </cfRule>
  </conditionalFormatting>
  <conditionalFormatting sqref="G41">
    <cfRule type="cellIs" dxfId="34" priority="22" operator="lessThan">
      <formula>6.5</formula>
    </cfRule>
    <cfRule type="cellIs" dxfId="33" priority="23" operator="greaterThan">
      <formula>7.5</formula>
    </cfRule>
  </conditionalFormatting>
  <conditionalFormatting sqref="G43">
    <cfRule type="cellIs" dxfId="31" priority="1" operator="lessThan">
      <formula>6.5</formula>
    </cfRule>
    <cfRule type="cellIs" dxfId="32" priority="2" operator="greaterThan">
      <formula>7.5</formula>
    </cfRule>
  </conditionalFormatting>
  <conditionalFormatting sqref="J25">
    <cfRule type="cellIs" dxfId="30" priority="38" operator="lessThan">
      <formula>1</formula>
    </cfRule>
    <cfRule type="cellIs" dxfId="29" priority="39" operator="greaterThan">
      <formula>1.2</formula>
    </cfRule>
  </conditionalFormatting>
  <conditionalFormatting sqref="J27">
    <cfRule type="cellIs" dxfId="28" priority="37" operator="lessThan">
      <formula>140</formula>
    </cfRule>
  </conditionalFormatting>
  <conditionalFormatting sqref="J29">
    <cfRule type="cellIs" dxfId="27" priority="35" operator="lessThan">
      <formula>1.05</formula>
    </cfRule>
    <cfRule type="cellIs" dxfId="26" priority="36" operator="greaterThan">
      <formula>1.4</formula>
    </cfRule>
  </conditionalFormatting>
  <conditionalFormatting sqref="J31">
    <cfRule type="cellIs" dxfId="25" priority="33" operator="lessThan">
      <formula>0.7</formula>
    </cfRule>
    <cfRule type="cellIs" dxfId="24" priority="34" operator="greaterThan">
      <formula>1</formula>
    </cfRule>
  </conditionalFormatting>
  <conditionalFormatting sqref="J33">
    <cfRule type="cellIs" dxfId="23" priority="31" operator="lessThan">
      <formula>15</formula>
    </cfRule>
    <cfRule type="cellIs" dxfId="22" priority="32" operator="greaterThan">
      <formula>19</formula>
    </cfRule>
  </conditionalFormatting>
  <conditionalFormatting sqref="J35">
    <cfRule type="cellIs" dxfId="21" priority="29" operator="lessThan">
      <formula>6</formula>
    </cfRule>
    <cfRule type="cellIs" dxfId="20" priority="30" operator="greaterThan">
      <formula>7.5</formula>
    </cfRule>
  </conditionalFormatting>
  <conditionalFormatting sqref="J37">
    <cfRule type="cellIs" dxfId="19" priority="27" operator="lessThan">
      <formula>1.1</formula>
    </cfRule>
    <cfRule type="cellIs" dxfId="18" priority="28" operator="greaterThan">
      <formula>1.5</formula>
    </cfRule>
  </conditionalFormatting>
  <conditionalFormatting sqref="J39">
    <cfRule type="cellIs" dxfId="17" priority="26" operator="greaterThan">
      <formula>0.72</formula>
    </cfRule>
  </conditionalFormatting>
  <conditionalFormatting sqref="P44">
    <cfRule type="cellIs" dxfId="16" priority="5" operator="lessThan">
      <formula>0.82</formula>
    </cfRule>
    <cfRule type="cellIs" dxfId="15" priority="6" operator="greaterThan">
      <formula>0.88</formula>
    </cfRule>
  </conditionalFormatting>
  <conditionalFormatting sqref="S25">
    <cfRule type="cellIs" dxfId="14" priority="20" operator="lessThan">
      <formula>0.9</formula>
    </cfRule>
    <cfRule type="cellIs" dxfId="13" priority="21" operator="greaterThan">
      <formula>1.2</formula>
    </cfRule>
  </conditionalFormatting>
  <conditionalFormatting sqref="S27">
    <cfRule type="cellIs" dxfId="12" priority="18" operator="lessThan">
      <formula>145</formula>
    </cfRule>
    <cfRule type="cellIs" dxfId="11" priority="19" operator="greaterThan">
      <formula>165</formula>
    </cfRule>
  </conditionalFormatting>
  <conditionalFormatting sqref="S29">
    <cfRule type="cellIs" dxfId="10" priority="16" operator="lessThan">
      <formula>1.05</formula>
    </cfRule>
    <cfRule type="cellIs" dxfId="9" priority="17" operator="greaterThan">
      <formula>1.4</formula>
    </cfRule>
  </conditionalFormatting>
  <conditionalFormatting sqref="S31">
    <cfRule type="cellIs" dxfId="8" priority="14" operator="lessThan">
      <formula>0.71</formula>
    </cfRule>
    <cfRule type="cellIs" dxfId="7" priority="15" operator="greaterThan">
      <formula>0.9</formula>
    </cfRule>
  </conditionalFormatting>
  <conditionalFormatting sqref="S33">
    <cfRule type="cellIs" dxfId="6" priority="12" operator="lessThan">
      <formula>15</formula>
    </cfRule>
    <cfRule type="cellIs" dxfId="5" priority="13" operator="greaterThan">
      <formula>19</formula>
    </cfRule>
  </conditionalFormatting>
  <conditionalFormatting sqref="S35">
    <cfRule type="cellIs" dxfId="4" priority="10" operator="lessThan">
      <formula>6</formula>
    </cfRule>
    <cfRule type="cellIs" dxfId="3" priority="11" operator="greaterThan">
      <formula>7.5</formula>
    </cfRule>
  </conditionalFormatting>
  <conditionalFormatting sqref="S37">
    <cfRule type="cellIs" dxfId="2" priority="8" operator="lessThan">
      <formula>1.1</formula>
    </cfRule>
    <cfRule type="cellIs" dxfId="1" priority="9" operator="greaterThan">
      <formula>1.5</formula>
    </cfRule>
  </conditionalFormatting>
  <conditionalFormatting sqref="S39">
    <cfRule type="cellIs" dxfId="0" priority="7" operator="greaterThan">
      <formula>0.69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653A-56E0-44EE-814B-F42C8B63E5B4}">
  <dimension ref="A1:T160"/>
  <sheetViews>
    <sheetView tabSelected="1" topLeftCell="B1" workbookViewId="0">
      <selection activeCell="W40" sqref="W40"/>
    </sheetView>
  </sheetViews>
  <sheetFormatPr defaultColWidth="9" defaultRowHeight="12.5" x14ac:dyDescent="0.25"/>
  <cols>
    <col min="1" max="1" width="9" style="114" hidden="1" customWidth="1"/>
    <col min="2" max="2" width="16.26953125" style="114" customWidth="1"/>
    <col min="3" max="3" width="11.7265625" style="114" hidden="1" customWidth="1"/>
    <col min="4" max="4" width="13" style="114" hidden="1" customWidth="1"/>
    <col min="5" max="5" width="15.81640625" style="114" customWidth="1"/>
    <col min="6" max="6" width="9" style="114"/>
    <col min="7" max="8" width="0" style="114" hidden="1" customWidth="1"/>
    <col min="9" max="10" width="9" style="114"/>
    <col min="11" max="11" width="9.453125" style="114" bestFit="1" customWidth="1"/>
    <col min="12" max="16384" width="9" style="114"/>
  </cols>
  <sheetData>
    <row r="1" spans="1:20" ht="26" x14ac:dyDescent="0.3">
      <c r="A1" s="108" t="s">
        <v>57</v>
      </c>
      <c r="B1" s="108" t="s">
        <v>58</v>
      </c>
      <c r="C1" s="109" t="s">
        <v>59</v>
      </c>
      <c r="D1" s="110" t="s">
        <v>60</v>
      </c>
      <c r="E1" s="111" t="s">
        <v>61</v>
      </c>
      <c r="F1" s="112"/>
      <c r="G1" s="112"/>
      <c r="H1" s="112"/>
      <c r="I1" s="112"/>
      <c r="J1" s="108" t="s">
        <v>62</v>
      </c>
      <c r="K1" s="113">
        <f>[1]POPULATE!H7</f>
        <v>1370</v>
      </c>
      <c r="L1" s="112"/>
      <c r="M1" s="112"/>
      <c r="N1" s="112"/>
      <c r="O1" s="112"/>
      <c r="P1" s="112"/>
      <c r="Q1" s="112"/>
      <c r="R1" s="112"/>
      <c r="S1" s="112"/>
      <c r="T1" s="112"/>
    </row>
    <row r="2" spans="1:20" ht="13" x14ac:dyDescent="0.3">
      <c r="A2" s="108">
        <v>414</v>
      </c>
      <c r="B2" s="108" t="s">
        <v>63</v>
      </c>
      <c r="C2" s="115">
        <v>0.30785000000000001</v>
      </c>
      <c r="D2" s="116">
        <f>C2*0.015</f>
        <v>4.6177500000000003E-3</v>
      </c>
      <c r="E2" s="117">
        <v>0.30323225000000004</v>
      </c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1:20" ht="13" x14ac:dyDescent="0.3">
      <c r="A3" s="108">
        <v>48</v>
      </c>
      <c r="B3" s="108" t="s">
        <v>64</v>
      </c>
      <c r="C3" s="115">
        <v>0.37703999999999999</v>
      </c>
      <c r="D3" s="116">
        <f>C3*0.015</f>
        <v>5.6555999999999993E-3</v>
      </c>
      <c r="E3" s="117">
        <v>0.3713844</v>
      </c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1:20" ht="13" x14ac:dyDescent="0.3">
      <c r="A4" s="108">
        <v>512</v>
      </c>
      <c r="B4" s="108" t="s">
        <v>65</v>
      </c>
      <c r="C4" s="115">
        <v>0.38513999999999998</v>
      </c>
      <c r="D4" s="116">
        <f>C4*0.015</f>
        <v>5.7770999999999994E-3</v>
      </c>
      <c r="E4" s="117">
        <v>0.3793629</v>
      </c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5" spans="1:20" ht="13" x14ac:dyDescent="0.3">
      <c r="A5" s="108">
        <v>400</v>
      </c>
      <c r="B5" s="108" t="s">
        <v>66</v>
      </c>
      <c r="C5" s="115">
        <v>0.70999259999999997</v>
      </c>
      <c r="D5" s="116">
        <f>C5*0.015</f>
        <v>1.0649888999999999E-2</v>
      </c>
      <c r="E5" s="117">
        <v>0.69934271100000001</v>
      </c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1:20" ht="13" x14ac:dyDescent="0.3">
      <c r="A6" s="108">
        <v>826</v>
      </c>
      <c r="B6" s="108" t="s">
        <v>67</v>
      </c>
      <c r="C6" s="115">
        <v>0.75210500000000002</v>
      </c>
      <c r="D6" s="116">
        <f>C6*0.01</f>
        <v>7.5210500000000005E-3</v>
      </c>
      <c r="E6" s="117">
        <v>0.74458394999999999</v>
      </c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</row>
    <row r="7" spans="1:20" ht="13" x14ac:dyDescent="0.3">
      <c r="A7" s="108">
        <v>654</v>
      </c>
      <c r="B7" s="108" t="s">
        <v>68</v>
      </c>
      <c r="C7" s="115">
        <v>0.75210500000000002</v>
      </c>
      <c r="D7" s="116">
        <f>C7*0.015</f>
        <v>1.1281575E-2</v>
      </c>
      <c r="E7" s="117">
        <v>0.74082342499999998</v>
      </c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</row>
    <row r="8" spans="1:20" ht="13" x14ac:dyDescent="0.3">
      <c r="A8" s="108">
        <v>292</v>
      </c>
      <c r="B8" s="108" t="s">
        <v>69</v>
      </c>
      <c r="C8" s="115">
        <v>0.75210500000000002</v>
      </c>
      <c r="D8" s="116">
        <f>C8*0.015</f>
        <v>1.1281575E-2</v>
      </c>
      <c r="E8" s="117">
        <v>0.74082342499999998</v>
      </c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</row>
    <row r="9" spans="1:20" ht="13" x14ac:dyDescent="0.3">
      <c r="A9" s="108">
        <v>238</v>
      </c>
      <c r="B9" s="108" t="s">
        <v>70</v>
      </c>
      <c r="C9" s="115">
        <v>0.75210500000000002</v>
      </c>
      <c r="D9" s="116">
        <f>C9*0.015</f>
        <v>1.1281575E-2</v>
      </c>
      <c r="E9" s="117">
        <v>0.74082342499999998</v>
      </c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</row>
    <row r="10" spans="1:20" ht="13" x14ac:dyDescent="0.3">
      <c r="A10" s="108">
        <v>756</v>
      </c>
      <c r="B10" s="108" t="s">
        <v>71</v>
      </c>
      <c r="C10" s="115">
        <v>0.81930000000000003</v>
      </c>
      <c r="D10" s="116">
        <f>C10*0.01</f>
        <v>8.1930000000000006E-3</v>
      </c>
      <c r="E10" s="117">
        <v>0.81110700000000002</v>
      </c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</row>
    <row r="11" spans="1:20" ht="13" x14ac:dyDescent="0.3">
      <c r="A11" s="108">
        <v>136</v>
      </c>
      <c r="B11" s="108" t="s">
        <v>72</v>
      </c>
      <c r="C11" s="115">
        <v>0.83333299999999999</v>
      </c>
      <c r="D11" s="116">
        <f>C11*0.015</f>
        <v>1.2499995E-2</v>
      </c>
      <c r="E11" s="117">
        <v>0.820833005</v>
      </c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</row>
    <row r="12" spans="1:20" ht="13" x14ac:dyDescent="0.3">
      <c r="A12" s="108">
        <v>978</v>
      </c>
      <c r="B12" s="108" t="s">
        <v>73</v>
      </c>
      <c r="C12" s="115">
        <v>0.87966200000000005</v>
      </c>
      <c r="D12" s="116">
        <f>C12*0.01</f>
        <v>8.7966200000000015E-3</v>
      </c>
      <c r="E12" s="117">
        <v>0.87086538000000002</v>
      </c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</row>
    <row r="13" spans="1:20" ht="13" x14ac:dyDescent="0.3">
      <c r="A13" s="108">
        <v>590</v>
      </c>
      <c r="B13" s="108" t="s">
        <v>74</v>
      </c>
      <c r="C13" s="115">
        <v>1</v>
      </c>
      <c r="D13" s="116">
        <f t="shared" ref="D13:D59" si="0">C13*0.015</f>
        <v>1.4999999999999999E-2</v>
      </c>
      <c r="E13" s="117">
        <v>1.0149999999999999</v>
      </c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</row>
    <row r="14" spans="1:20" ht="13" x14ac:dyDescent="0.3">
      <c r="A14" s="108">
        <v>44</v>
      </c>
      <c r="B14" s="108" t="s">
        <v>75</v>
      </c>
      <c r="C14" s="115">
        <v>1</v>
      </c>
      <c r="D14" s="116">
        <f t="shared" si="0"/>
        <v>1.4999999999999999E-2</v>
      </c>
      <c r="E14" s="117">
        <v>1.0149999999999999</v>
      </c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</row>
    <row r="15" spans="1:20" ht="13" x14ac:dyDescent="0.3">
      <c r="A15" s="108">
        <v>60</v>
      </c>
      <c r="B15" s="108" t="s">
        <v>76</v>
      </c>
      <c r="C15" s="115">
        <v>1</v>
      </c>
      <c r="D15" s="116">
        <f t="shared" si="0"/>
        <v>1.4999999999999999E-2</v>
      </c>
      <c r="E15" s="117">
        <v>1.0149999999999999</v>
      </c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</row>
    <row r="16" spans="1:20" ht="13" x14ac:dyDescent="0.3">
      <c r="A16" s="108">
        <v>702</v>
      </c>
      <c r="B16" s="108" t="s">
        <v>77</v>
      </c>
      <c r="C16" s="115">
        <v>1.292</v>
      </c>
      <c r="D16" s="116">
        <f t="shared" si="0"/>
        <v>1.9380000000000001E-2</v>
      </c>
      <c r="E16" s="117">
        <v>1.31138</v>
      </c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</row>
    <row r="17" spans="1:20" ht="13" x14ac:dyDescent="0.3">
      <c r="A17" s="108">
        <v>96</v>
      </c>
      <c r="B17" s="108" t="s">
        <v>78</v>
      </c>
      <c r="C17" s="115">
        <v>1.292</v>
      </c>
      <c r="D17" s="116">
        <f t="shared" si="0"/>
        <v>1.9380000000000001E-2</v>
      </c>
      <c r="E17" s="117">
        <v>1.31138</v>
      </c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</row>
    <row r="18" spans="1:20" ht="13" x14ac:dyDescent="0.3">
      <c r="A18" s="108">
        <v>124</v>
      </c>
      <c r="B18" s="108" t="s">
        <v>79</v>
      </c>
      <c r="C18" s="115">
        <v>1.4119999999999999</v>
      </c>
      <c r="D18" s="116">
        <f t="shared" si="0"/>
        <v>2.1179999999999997E-2</v>
      </c>
      <c r="E18" s="117">
        <v>1.4331799999999999</v>
      </c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</row>
    <row r="19" spans="1:20" ht="13" x14ac:dyDescent="0.3">
      <c r="A19" s="108">
        <v>36</v>
      </c>
      <c r="B19" s="108" t="s">
        <v>80</v>
      </c>
      <c r="C19" s="115">
        <v>1.4318439999999999</v>
      </c>
      <c r="D19" s="116">
        <f t="shared" si="0"/>
        <v>2.1477659999999999E-2</v>
      </c>
      <c r="E19" s="117">
        <v>1.4533216599999998</v>
      </c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</row>
    <row r="20" spans="1:20" ht="13" x14ac:dyDescent="0.3">
      <c r="A20" s="108">
        <v>944</v>
      </c>
      <c r="B20" s="108" t="s">
        <v>81</v>
      </c>
      <c r="C20" s="115">
        <v>1.7</v>
      </c>
      <c r="D20" s="116">
        <f t="shared" si="0"/>
        <v>2.5499999999999998E-2</v>
      </c>
      <c r="E20" s="117">
        <v>1.7255</v>
      </c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</row>
    <row r="21" spans="1:20" ht="13" x14ac:dyDescent="0.3">
      <c r="A21" s="108">
        <v>977</v>
      </c>
      <c r="B21" s="108" t="s">
        <v>82</v>
      </c>
      <c r="C21" s="115">
        <v>1.720469</v>
      </c>
      <c r="D21" s="116">
        <f t="shared" si="0"/>
        <v>2.5807034999999999E-2</v>
      </c>
      <c r="E21" s="117">
        <v>1.7462760349999999</v>
      </c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</row>
    <row r="22" spans="1:20" ht="13" x14ac:dyDescent="0.3">
      <c r="A22" s="108">
        <v>554</v>
      </c>
      <c r="B22" s="108" t="s">
        <v>83</v>
      </c>
      <c r="C22" s="115">
        <v>1.7319009999999999</v>
      </c>
      <c r="D22" s="116">
        <f t="shared" si="0"/>
        <v>2.5978514999999997E-2</v>
      </c>
      <c r="E22" s="117">
        <v>1.7578795149999999</v>
      </c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</row>
    <row r="23" spans="1:20" ht="13" x14ac:dyDescent="0.3">
      <c r="A23" s="108">
        <v>533</v>
      </c>
      <c r="B23" s="108" t="s">
        <v>84</v>
      </c>
      <c r="C23" s="115">
        <v>1.79</v>
      </c>
      <c r="D23" s="116">
        <f t="shared" si="0"/>
        <v>2.6849999999999999E-2</v>
      </c>
      <c r="E23" s="117">
        <v>1.8168500000000001</v>
      </c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</row>
    <row r="24" spans="1:20" ht="13" x14ac:dyDescent="0.3">
      <c r="A24" s="108">
        <v>532</v>
      </c>
      <c r="B24" s="108" t="s">
        <v>85</v>
      </c>
      <c r="C24" s="115">
        <v>1.79</v>
      </c>
      <c r="D24" s="116">
        <f t="shared" si="0"/>
        <v>2.6849999999999999E-2</v>
      </c>
      <c r="E24" s="117">
        <v>1.8168500000000001</v>
      </c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</row>
    <row r="25" spans="1:20" ht="13" x14ac:dyDescent="0.3">
      <c r="A25" s="108">
        <v>52</v>
      </c>
      <c r="B25" s="108" t="s">
        <v>86</v>
      </c>
      <c r="C25" s="115">
        <v>1.99</v>
      </c>
      <c r="D25" s="116">
        <f t="shared" si="0"/>
        <v>2.9849999999999998E-2</v>
      </c>
      <c r="E25" s="117">
        <v>2.0198499999999999</v>
      </c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</row>
    <row r="26" spans="1:20" ht="13" x14ac:dyDescent="0.3">
      <c r="A26" s="108">
        <v>84</v>
      </c>
      <c r="B26" s="108" t="s">
        <v>87</v>
      </c>
      <c r="C26" s="115">
        <v>2</v>
      </c>
      <c r="D26" s="116">
        <f t="shared" si="0"/>
        <v>0.03</v>
      </c>
      <c r="E26" s="117">
        <v>2.0299999999999998</v>
      </c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</row>
    <row r="27" spans="1:20" ht="13" x14ac:dyDescent="0.3">
      <c r="A27" s="108">
        <v>242</v>
      </c>
      <c r="B27" s="108" t="s">
        <v>88</v>
      </c>
      <c r="C27" s="115">
        <v>2.2054613000000001</v>
      </c>
      <c r="D27" s="116">
        <f t="shared" si="0"/>
        <v>3.3081919500000001E-2</v>
      </c>
      <c r="E27" s="117">
        <v>2.2385432194999999</v>
      </c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</row>
    <row r="28" spans="1:20" ht="13" x14ac:dyDescent="0.3">
      <c r="A28" s="108">
        <v>776</v>
      </c>
      <c r="B28" s="108" t="s">
        <v>89</v>
      </c>
      <c r="C28" s="115">
        <v>2.3372014000000001</v>
      </c>
      <c r="D28" s="116">
        <f t="shared" si="0"/>
        <v>3.5058021000000002E-2</v>
      </c>
      <c r="E28" s="117">
        <v>2.3722594210000003</v>
      </c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</row>
    <row r="29" spans="1:20" ht="13" x14ac:dyDescent="0.3">
      <c r="A29" s="108">
        <v>981</v>
      </c>
      <c r="B29" s="108" t="s">
        <v>90</v>
      </c>
      <c r="C29" s="115">
        <v>2.5910000000000002</v>
      </c>
      <c r="D29" s="116">
        <f t="shared" si="0"/>
        <v>3.8865000000000004E-2</v>
      </c>
      <c r="E29" s="117">
        <v>2.6298650000000001</v>
      </c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</row>
    <row r="30" spans="1:20" ht="13" x14ac:dyDescent="0.3">
      <c r="A30" s="108">
        <v>882</v>
      </c>
      <c r="B30" s="108" t="s">
        <v>91</v>
      </c>
      <c r="C30" s="115">
        <v>2.6910124</v>
      </c>
      <c r="D30" s="116">
        <f t="shared" si="0"/>
        <v>4.0365185999999997E-2</v>
      </c>
      <c r="E30" s="117">
        <v>2.7313775859999998</v>
      </c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</row>
    <row r="31" spans="1:20" ht="13" x14ac:dyDescent="0.3">
      <c r="A31" s="108">
        <v>951</v>
      </c>
      <c r="B31" s="108" t="s">
        <v>92</v>
      </c>
      <c r="C31" s="115">
        <v>2.6882000000000001</v>
      </c>
      <c r="D31" s="116">
        <f t="shared" si="0"/>
        <v>4.0322999999999998E-2</v>
      </c>
      <c r="E31" s="117">
        <v>2.728523</v>
      </c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</row>
    <row r="32" spans="1:20" ht="13" x14ac:dyDescent="0.3">
      <c r="A32" s="108">
        <v>933</v>
      </c>
      <c r="B32" s="108" t="s">
        <v>93</v>
      </c>
      <c r="C32" s="115">
        <v>2.8826999999999998</v>
      </c>
      <c r="D32" s="116">
        <f t="shared" si="0"/>
        <v>4.3240499999999994E-2</v>
      </c>
      <c r="E32" s="117">
        <v>2.9259404999999998</v>
      </c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</row>
    <row r="33" spans="1:20" ht="13" x14ac:dyDescent="0.3">
      <c r="A33" s="108">
        <v>788</v>
      </c>
      <c r="B33" s="108" t="s">
        <v>94</v>
      </c>
      <c r="C33" s="115">
        <v>2.9630000000000001</v>
      </c>
      <c r="D33" s="116">
        <f t="shared" si="0"/>
        <v>4.4444999999999998E-2</v>
      </c>
      <c r="E33" s="117">
        <v>3.0074450000000001</v>
      </c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</row>
    <row r="34" spans="1:20" ht="13" x14ac:dyDescent="0.3">
      <c r="A34" s="108">
        <v>376</v>
      </c>
      <c r="B34" s="108" t="s">
        <v>95</v>
      </c>
      <c r="C34" s="115">
        <v>3.0670000000000002</v>
      </c>
      <c r="D34" s="116">
        <f t="shared" si="0"/>
        <v>4.6005000000000004E-2</v>
      </c>
      <c r="E34" s="117">
        <v>3.1130050000000002</v>
      </c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</row>
    <row r="35" spans="1:20" ht="13" x14ac:dyDescent="0.3">
      <c r="A35" s="108">
        <v>604</v>
      </c>
      <c r="B35" s="108" t="s">
        <v>96</v>
      </c>
      <c r="C35" s="115">
        <v>3.4064000000000001</v>
      </c>
      <c r="D35" s="116">
        <f t="shared" si="0"/>
        <v>5.1096000000000003E-2</v>
      </c>
      <c r="E35" s="117">
        <v>3.4574959999999999</v>
      </c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</row>
    <row r="36" spans="1:20" ht="13" x14ac:dyDescent="0.3">
      <c r="A36" s="108">
        <v>934</v>
      </c>
      <c r="B36" s="108" t="s">
        <v>97</v>
      </c>
      <c r="C36" s="115">
        <v>3.5049999999999999</v>
      </c>
      <c r="D36" s="116">
        <f t="shared" si="0"/>
        <v>5.2574999999999997E-2</v>
      </c>
      <c r="E36" s="117">
        <v>3.5575749999999999</v>
      </c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</row>
    <row r="37" spans="1:20" ht="13" x14ac:dyDescent="0.3">
      <c r="A37" s="108">
        <v>634</v>
      </c>
      <c r="B37" s="108" t="s">
        <v>98</v>
      </c>
      <c r="C37" s="115">
        <v>3.64</v>
      </c>
      <c r="D37" s="116">
        <f t="shared" si="0"/>
        <v>5.4600000000000003E-2</v>
      </c>
      <c r="E37" s="117">
        <v>3.6946000000000003</v>
      </c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</row>
    <row r="38" spans="1:20" ht="13" x14ac:dyDescent="0.3">
      <c r="A38" s="108">
        <v>784</v>
      </c>
      <c r="B38" s="108" t="s">
        <v>99</v>
      </c>
      <c r="C38" s="115">
        <v>3.6732</v>
      </c>
      <c r="D38" s="116">
        <f t="shared" si="0"/>
        <v>5.5098000000000001E-2</v>
      </c>
      <c r="E38" s="117">
        <v>3.7282980000000001</v>
      </c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</row>
    <row r="39" spans="1:20" ht="13" x14ac:dyDescent="0.3">
      <c r="A39" s="108">
        <v>682</v>
      </c>
      <c r="B39" s="108" t="s">
        <v>100</v>
      </c>
      <c r="C39" s="115">
        <v>3.7551999999999999</v>
      </c>
      <c r="D39" s="116">
        <f t="shared" si="0"/>
        <v>5.6327999999999996E-2</v>
      </c>
      <c r="E39" s="117">
        <v>3.811528</v>
      </c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</row>
    <row r="40" spans="1:20" ht="13" x14ac:dyDescent="0.3">
      <c r="A40" s="108">
        <v>985</v>
      </c>
      <c r="B40" s="108" t="s">
        <v>101</v>
      </c>
      <c r="C40" s="115">
        <v>3.8037999999999998</v>
      </c>
      <c r="D40" s="116">
        <f t="shared" si="0"/>
        <v>5.7056999999999997E-2</v>
      </c>
      <c r="E40" s="117">
        <v>3.8608569999999998</v>
      </c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</row>
    <row r="41" spans="1:20" ht="13" x14ac:dyDescent="0.3">
      <c r="A41" s="108">
        <v>458</v>
      </c>
      <c r="B41" s="108" t="s">
        <v>102</v>
      </c>
      <c r="C41" s="115">
        <v>4.0990000000000002</v>
      </c>
      <c r="D41" s="116">
        <f t="shared" si="0"/>
        <v>6.1484999999999998E-2</v>
      </c>
      <c r="E41" s="117">
        <v>4.1604850000000004</v>
      </c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</row>
    <row r="42" spans="1:20" ht="13" x14ac:dyDescent="0.3">
      <c r="A42" s="108">
        <v>598</v>
      </c>
      <c r="B42" s="108" t="s">
        <v>103</v>
      </c>
      <c r="C42" s="115">
        <v>4.4033464999999996</v>
      </c>
      <c r="D42" s="116">
        <f t="shared" si="0"/>
        <v>6.6050197499999991E-2</v>
      </c>
      <c r="E42" s="117">
        <v>4.4693966974999997</v>
      </c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</row>
    <row r="43" spans="1:20" ht="13" x14ac:dyDescent="0.3">
      <c r="A43" s="108">
        <v>946</v>
      </c>
      <c r="B43" s="108" t="s">
        <v>104</v>
      </c>
      <c r="C43" s="115">
        <v>4.6070000000000002</v>
      </c>
      <c r="D43" s="116">
        <f t="shared" si="0"/>
        <v>6.9105E-2</v>
      </c>
      <c r="E43" s="117">
        <v>4.6761050000000006</v>
      </c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</row>
    <row r="44" spans="1:20" ht="13" x14ac:dyDescent="0.3">
      <c r="A44" s="108">
        <v>986</v>
      </c>
      <c r="B44" s="108" t="s">
        <v>105</v>
      </c>
      <c r="C44" s="115">
        <v>5.1109999999999998</v>
      </c>
      <c r="D44" s="116">
        <f t="shared" si="0"/>
        <v>7.6664999999999997E-2</v>
      </c>
      <c r="E44" s="117">
        <v>5.187665</v>
      </c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</row>
    <row r="45" spans="1:20" ht="13" x14ac:dyDescent="0.3">
      <c r="A45" s="108">
        <v>434</v>
      </c>
      <c r="B45" s="108" t="s">
        <v>106</v>
      </c>
      <c r="C45" s="115">
        <v>6.4137560000000002</v>
      </c>
      <c r="D45" s="116">
        <f t="shared" si="0"/>
        <v>9.6206340000000001E-2</v>
      </c>
      <c r="E45" s="117">
        <v>6.5099623400000004</v>
      </c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</row>
    <row r="46" spans="1:20" ht="13" x14ac:dyDescent="0.3">
      <c r="A46" s="108">
        <v>208</v>
      </c>
      <c r="B46" s="108" t="s">
        <v>107</v>
      </c>
      <c r="C46" s="115">
        <v>6.5762</v>
      </c>
      <c r="D46" s="116">
        <f t="shared" si="0"/>
        <v>9.8642999999999995E-2</v>
      </c>
      <c r="E46" s="117">
        <v>6.6748430000000001</v>
      </c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</row>
    <row r="47" spans="1:20" ht="13" x14ac:dyDescent="0.3">
      <c r="A47" s="108">
        <v>780</v>
      </c>
      <c r="B47" s="108" t="s">
        <v>108</v>
      </c>
      <c r="C47" s="115">
        <v>6.7767999999999997</v>
      </c>
      <c r="D47" s="116">
        <f t="shared" si="0"/>
        <v>0.10165199999999999</v>
      </c>
      <c r="E47" s="117">
        <v>6.8784519999999993</v>
      </c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</row>
    <row r="48" spans="1:20" ht="13" x14ac:dyDescent="0.3">
      <c r="A48" s="108">
        <v>156</v>
      </c>
      <c r="B48" s="108" t="s">
        <v>109</v>
      </c>
      <c r="C48" s="115">
        <v>6.766</v>
      </c>
      <c r="D48" s="116">
        <f t="shared" si="0"/>
        <v>0.10149</v>
      </c>
      <c r="E48" s="117">
        <v>6.8674900000000001</v>
      </c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</row>
    <row r="49" spans="1:20" ht="13" x14ac:dyDescent="0.3">
      <c r="A49" s="108">
        <v>320</v>
      </c>
      <c r="B49" s="108" t="s">
        <v>110</v>
      </c>
      <c r="C49" s="115">
        <v>7.64</v>
      </c>
      <c r="D49" s="116">
        <f t="shared" si="0"/>
        <v>0.11459999999999999</v>
      </c>
      <c r="E49" s="117">
        <v>7.7545999999999999</v>
      </c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</row>
    <row r="50" spans="1:20" ht="13" x14ac:dyDescent="0.3">
      <c r="A50" s="108">
        <v>90</v>
      </c>
      <c r="B50" s="108" t="s">
        <v>111</v>
      </c>
      <c r="C50" s="115">
        <v>7.8645829999999997</v>
      </c>
      <c r="D50" s="116">
        <f t="shared" si="0"/>
        <v>0.11796874499999999</v>
      </c>
      <c r="E50" s="117">
        <v>7.9825517449999994</v>
      </c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</row>
    <row r="51" spans="1:20" ht="13" x14ac:dyDescent="0.3">
      <c r="A51" s="108">
        <v>344</v>
      </c>
      <c r="B51" s="108" t="s">
        <v>112</v>
      </c>
      <c r="C51" s="115">
        <v>7.8428000000000004</v>
      </c>
      <c r="D51" s="116">
        <f t="shared" si="0"/>
        <v>0.117642</v>
      </c>
      <c r="E51" s="117">
        <v>7.9604420000000005</v>
      </c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</row>
    <row r="52" spans="1:20" ht="13" x14ac:dyDescent="0.3">
      <c r="A52" s="108">
        <v>446</v>
      </c>
      <c r="B52" s="108" t="s">
        <v>113</v>
      </c>
      <c r="C52" s="115">
        <v>8.09</v>
      </c>
      <c r="D52" s="116">
        <f t="shared" si="0"/>
        <v>0.12135</v>
      </c>
      <c r="E52" s="117">
        <v>8.2113499999999995</v>
      </c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</row>
    <row r="53" spans="1:20" ht="13" x14ac:dyDescent="0.3">
      <c r="A53" s="108">
        <v>222</v>
      </c>
      <c r="B53" s="108" t="s">
        <v>114</v>
      </c>
      <c r="C53" s="115">
        <v>8.75</v>
      </c>
      <c r="D53" s="116">
        <f t="shared" si="0"/>
        <v>0.13125000000000001</v>
      </c>
      <c r="E53" s="117">
        <v>8.8812499999999996</v>
      </c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</row>
    <row r="54" spans="1:20" ht="13" x14ac:dyDescent="0.3">
      <c r="A54" s="108">
        <v>972</v>
      </c>
      <c r="B54" s="108" t="s">
        <v>115</v>
      </c>
      <c r="C54" s="115">
        <v>9.2536000000000005</v>
      </c>
      <c r="D54" s="116">
        <f t="shared" si="0"/>
        <v>0.13880400000000001</v>
      </c>
      <c r="E54" s="117">
        <v>9.3924040000000009</v>
      </c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</row>
    <row r="55" spans="1:20" ht="13" x14ac:dyDescent="0.3">
      <c r="A55" s="108">
        <v>504</v>
      </c>
      <c r="B55" s="108" t="s">
        <v>116</v>
      </c>
      <c r="C55" s="115">
        <v>9.3792000000000009</v>
      </c>
      <c r="D55" s="116">
        <f t="shared" si="0"/>
        <v>0.14068800000000001</v>
      </c>
      <c r="E55" s="117">
        <v>9.5198880000000017</v>
      </c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</row>
    <row r="56" spans="1:20" ht="13" x14ac:dyDescent="0.3">
      <c r="A56" s="108">
        <v>578</v>
      </c>
      <c r="B56" s="108" t="s">
        <v>117</v>
      </c>
      <c r="C56" s="115">
        <v>9.6798000000000002</v>
      </c>
      <c r="D56" s="116">
        <f t="shared" si="0"/>
        <v>0.14519699999999999</v>
      </c>
      <c r="E56" s="117">
        <v>9.8249969999999998</v>
      </c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</row>
    <row r="57" spans="1:20" ht="13" x14ac:dyDescent="0.3">
      <c r="A57" s="108">
        <v>752</v>
      </c>
      <c r="B57" s="108" t="s">
        <v>118</v>
      </c>
      <c r="C57" s="115">
        <v>9.7551000000000005</v>
      </c>
      <c r="D57" s="116">
        <f t="shared" si="0"/>
        <v>0.1463265</v>
      </c>
      <c r="E57" s="117">
        <v>9.9014265000000012</v>
      </c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</row>
    <row r="58" spans="1:20" ht="13" x14ac:dyDescent="0.3">
      <c r="A58" s="108">
        <v>68</v>
      </c>
      <c r="B58" s="108" t="s">
        <v>119</v>
      </c>
      <c r="C58" s="115">
        <v>11.37</v>
      </c>
      <c r="D58" s="116">
        <f t="shared" si="0"/>
        <v>0.17054999999999998</v>
      </c>
      <c r="E58" s="117">
        <v>11.54055</v>
      </c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</row>
    <row r="59" spans="1:20" ht="13" x14ac:dyDescent="0.3">
      <c r="A59" s="108">
        <v>936</v>
      </c>
      <c r="B59" s="108" t="s">
        <v>120</v>
      </c>
      <c r="C59" s="115">
        <v>11.65</v>
      </c>
      <c r="D59" s="116">
        <f t="shared" si="0"/>
        <v>0.17474999999999999</v>
      </c>
      <c r="E59" s="117">
        <v>11.82475</v>
      </c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</row>
    <row r="60" spans="1:20" ht="13" x14ac:dyDescent="0.3">
      <c r="A60" s="108">
        <v>72</v>
      </c>
      <c r="B60" s="108" t="s">
        <v>121</v>
      </c>
      <c r="C60" s="115">
        <v>13.779483000000001</v>
      </c>
      <c r="D60" s="116">
        <f>C60*0.01</f>
        <v>0.13779483000000001</v>
      </c>
      <c r="E60" s="117">
        <v>13.917277830000002</v>
      </c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</row>
    <row r="61" spans="1:20" ht="13" x14ac:dyDescent="0.3">
      <c r="A61" s="108">
        <v>690</v>
      </c>
      <c r="B61" s="108" t="s">
        <v>122</v>
      </c>
      <c r="C61" s="115">
        <v>14.401101000000001</v>
      </c>
      <c r="D61" s="116">
        <f t="shared" ref="D61:D122" si="1">C61*0.015</f>
        <v>0.21601651499999999</v>
      </c>
      <c r="E61" s="117">
        <v>14.617117515</v>
      </c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</row>
    <row r="62" spans="1:20" ht="13" x14ac:dyDescent="0.3">
      <c r="A62" s="108">
        <v>462</v>
      </c>
      <c r="B62" s="108" t="s">
        <v>123</v>
      </c>
      <c r="C62" s="115">
        <v>15.42</v>
      </c>
      <c r="D62" s="116">
        <f t="shared" si="1"/>
        <v>0.23129999999999998</v>
      </c>
      <c r="E62" s="117">
        <v>15.651299999999999</v>
      </c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</row>
    <row r="63" spans="1:20" ht="13" x14ac:dyDescent="0.3">
      <c r="A63" s="108">
        <v>748</v>
      </c>
      <c r="B63" s="108" t="s">
        <v>124</v>
      </c>
      <c r="C63" s="115">
        <v>16.7988</v>
      </c>
      <c r="D63" s="116">
        <f t="shared" si="1"/>
        <v>0.25198199999999998</v>
      </c>
      <c r="E63" s="117">
        <v>17.050782000000002</v>
      </c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</row>
    <row r="64" spans="1:20" ht="13" x14ac:dyDescent="0.3">
      <c r="A64" s="108">
        <v>426</v>
      </c>
      <c r="B64" s="108" t="s">
        <v>125</v>
      </c>
      <c r="C64" s="115">
        <v>16.7988</v>
      </c>
      <c r="D64" s="116">
        <f t="shared" si="1"/>
        <v>0.25198199999999998</v>
      </c>
      <c r="E64" s="117">
        <v>17.050782000000002</v>
      </c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</row>
    <row r="65" spans="1:20" ht="13" x14ac:dyDescent="0.3">
      <c r="A65" s="108">
        <v>710</v>
      </c>
      <c r="B65" s="108" t="s">
        <v>126</v>
      </c>
      <c r="C65" s="115">
        <v>16.7988</v>
      </c>
      <c r="D65" s="116">
        <f t="shared" si="1"/>
        <v>0.25198199999999998</v>
      </c>
      <c r="E65" s="117">
        <v>17.050782000000002</v>
      </c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</row>
    <row r="66" spans="1:20" ht="13" x14ac:dyDescent="0.3">
      <c r="A66" s="108">
        <v>516</v>
      </c>
      <c r="B66" s="108" t="s">
        <v>127</v>
      </c>
      <c r="C66" s="115">
        <v>16.7988</v>
      </c>
      <c r="D66" s="116">
        <f t="shared" si="1"/>
        <v>0.25198199999999998</v>
      </c>
      <c r="E66" s="117">
        <v>17.050782000000002</v>
      </c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</row>
    <row r="67" spans="1:20" ht="13" x14ac:dyDescent="0.3">
      <c r="A67" s="108">
        <v>484</v>
      </c>
      <c r="B67" s="108" t="s">
        <v>128</v>
      </c>
      <c r="C67" s="115">
        <v>17.463501000000001</v>
      </c>
      <c r="D67" s="116">
        <f t="shared" si="1"/>
        <v>0.261952515</v>
      </c>
      <c r="E67" s="117">
        <v>17.725453515000002</v>
      </c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</row>
    <row r="68" spans="1:20" ht="13" x14ac:dyDescent="0.3">
      <c r="A68" s="108">
        <v>498</v>
      </c>
      <c r="B68" s="108" t="s">
        <v>129</v>
      </c>
      <c r="C68" s="115">
        <v>17.588097000000001</v>
      </c>
      <c r="D68" s="116">
        <f t="shared" si="1"/>
        <v>0.26382145499999998</v>
      </c>
      <c r="E68" s="117">
        <v>17.851918455</v>
      </c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</row>
    <row r="69" spans="1:20" ht="13" x14ac:dyDescent="0.3">
      <c r="A69" s="108">
        <v>967</v>
      </c>
      <c r="B69" s="108" t="s">
        <v>130</v>
      </c>
      <c r="C69" s="115">
        <v>18.60472</v>
      </c>
      <c r="D69" s="116">
        <f t="shared" si="1"/>
        <v>0.27907080000000001</v>
      </c>
      <c r="E69" s="117">
        <v>18.8837908</v>
      </c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</row>
    <row r="70" spans="1:20" ht="13" x14ac:dyDescent="0.3">
      <c r="A70" s="108">
        <v>203</v>
      </c>
      <c r="B70" s="108" t="s">
        <v>131</v>
      </c>
      <c r="C70" s="115">
        <v>21.268000000000001</v>
      </c>
      <c r="D70" s="116">
        <f t="shared" si="1"/>
        <v>0.31902000000000003</v>
      </c>
      <c r="E70" s="117">
        <v>21.587019999999999</v>
      </c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</row>
    <row r="71" spans="1:20" ht="13" x14ac:dyDescent="0.3">
      <c r="A71" s="108">
        <v>930</v>
      </c>
      <c r="B71" s="108" t="s">
        <v>132</v>
      </c>
      <c r="C71" s="115">
        <v>21.789885999999999</v>
      </c>
      <c r="D71" s="116">
        <f t="shared" si="1"/>
        <v>0.32684828999999999</v>
      </c>
      <c r="E71" s="117">
        <v>22.11673429</v>
      </c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</row>
    <row r="72" spans="1:20" ht="13" x14ac:dyDescent="0.3">
      <c r="A72" s="108">
        <v>925</v>
      </c>
      <c r="B72" s="108" t="s">
        <v>133</v>
      </c>
      <c r="C72" s="115">
        <v>22.78</v>
      </c>
      <c r="D72" s="116">
        <f t="shared" si="1"/>
        <v>0.3417</v>
      </c>
      <c r="E72" s="117">
        <v>23.121700000000001</v>
      </c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</row>
    <row r="73" spans="1:20" ht="13" x14ac:dyDescent="0.3">
      <c r="A73" s="108">
        <v>192</v>
      </c>
      <c r="B73" s="108" t="s">
        <v>134</v>
      </c>
      <c r="C73" s="115">
        <v>24</v>
      </c>
      <c r="D73" s="116">
        <f t="shared" si="1"/>
        <v>0.36</v>
      </c>
      <c r="E73" s="117">
        <v>24.36</v>
      </c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</row>
    <row r="74" spans="1:20" ht="13" x14ac:dyDescent="0.3">
      <c r="A74" s="108">
        <v>340</v>
      </c>
      <c r="B74" s="108" t="s">
        <v>135</v>
      </c>
      <c r="C74" s="115">
        <v>26.834942000000002</v>
      </c>
      <c r="D74" s="116">
        <f t="shared" si="1"/>
        <v>0.40252413000000004</v>
      </c>
      <c r="E74" s="117">
        <v>27.237466130000001</v>
      </c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</row>
    <row r="75" spans="1:20" ht="13" x14ac:dyDescent="0.3">
      <c r="A75" s="108">
        <v>901</v>
      </c>
      <c r="B75" s="108" t="s">
        <v>136</v>
      </c>
      <c r="C75" s="115">
        <v>32.35</v>
      </c>
      <c r="D75" s="116">
        <f t="shared" si="1"/>
        <v>0.48525000000000001</v>
      </c>
      <c r="E75" s="117">
        <v>32.835250000000002</v>
      </c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</row>
    <row r="76" spans="1:20" ht="13" x14ac:dyDescent="0.3">
      <c r="A76" s="108">
        <v>764</v>
      </c>
      <c r="B76" s="108" t="s">
        <v>137</v>
      </c>
      <c r="C76" s="115">
        <v>33.72</v>
      </c>
      <c r="D76" s="116">
        <f t="shared" si="1"/>
        <v>0.50579999999999992</v>
      </c>
      <c r="E76" s="117">
        <v>34.2258</v>
      </c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</row>
    <row r="77" spans="1:20" ht="13" x14ac:dyDescent="0.3">
      <c r="A77" s="108">
        <v>558</v>
      </c>
      <c r="B77" s="108" t="s">
        <v>138</v>
      </c>
      <c r="C77" s="115">
        <v>36.6</v>
      </c>
      <c r="D77" s="116">
        <f t="shared" si="1"/>
        <v>0.54900000000000004</v>
      </c>
      <c r="E77" s="117">
        <v>37.149000000000001</v>
      </c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</row>
    <row r="78" spans="1:20" ht="13" x14ac:dyDescent="0.3">
      <c r="A78" s="108">
        <v>968</v>
      </c>
      <c r="B78" s="108" t="s">
        <v>139</v>
      </c>
      <c r="C78" s="115">
        <v>37.882514999999998</v>
      </c>
      <c r="D78" s="116">
        <f t="shared" si="1"/>
        <v>0.56823772499999992</v>
      </c>
      <c r="E78" s="117">
        <v>38.450752725000001</v>
      </c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</row>
    <row r="79" spans="1:20" ht="13" x14ac:dyDescent="0.3">
      <c r="A79" s="108">
        <v>929</v>
      </c>
      <c r="B79" s="108" t="s">
        <v>140</v>
      </c>
      <c r="C79" s="115">
        <v>40.047866999999997</v>
      </c>
      <c r="D79" s="116">
        <f t="shared" si="1"/>
        <v>0.60071800499999994</v>
      </c>
      <c r="E79" s="117">
        <v>40.648585004999994</v>
      </c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</row>
    <row r="80" spans="1:20" ht="13" x14ac:dyDescent="0.3">
      <c r="A80" s="108">
        <v>858</v>
      </c>
      <c r="B80" s="108" t="s">
        <v>141</v>
      </c>
      <c r="C80" s="115">
        <v>40.19</v>
      </c>
      <c r="D80" s="116">
        <f t="shared" si="1"/>
        <v>0.60285</v>
      </c>
      <c r="E80" s="117">
        <v>40.792849999999994</v>
      </c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</row>
    <row r="81" spans="1:20" ht="13" x14ac:dyDescent="0.3">
      <c r="A81" s="108">
        <v>980</v>
      </c>
      <c r="B81" s="108" t="s">
        <v>142</v>
      </c>
      <c r="C81" s="115">
        <v>44.8568</v>
      </c>
      <c r="D81" s="116">
        <f t="shared" si="1"/>
        <v>0.67285200000000001</v>
      </c>
      <c r="E81" s="117">
        <v>45.529651999999999</v>
      </c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</row>
    <row r="82" spans="1:20" ht="13" x14ac:dyDescent="0.3">
      <c r="A82" s="108">
        <v>949</v>
      </c>
      <c r="B82" s="108" t="s">
        <v>143</v>
      </c>
      <c r="C82" s="115">
        <v>47.827399999999997</v>
      </c>
      <c r="D82" s="116">
        <f t="shared" si="1"/>
        <v>0.71741099999999991</v>
      </c>
      <c r="E82" s="117">
        <v>48.544810999999996</v>
      </c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</row>
    <row r="83" spans="1:20" ht="13" x14ac:dyDescent="0.3">
      <c r="A83" s="108">
        <v>480</v>
      </c>
      <c r="B83" s="108" t="s">
        <v>144</v>
      </c>
      <c r="C83" s="115">
        <v>48.112099999999998</v>
      </c>
      <c r="D83" s="116">
        <f t="shared" si="1"/>
        <v>0.72168149999999998</v>
      </c>
      <c r="E83" s="117">
        <v>48.833781500000001</v>
      </c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</row>
    <row r="84" spans="1:20" ht="13" x14ac:dyDescent="0.3">
      <c r="A84" s="108">
        <v>818</v>
      </c>
      <c r="B84" s="108" t="s">
        <v>145</v>
      </c>
      <c r="C84" s="115">
        <v>50.80115</v>
      </c>
      <c r="D84" s="116">
        <f t="shared" si="1"/>
        <v>0.76201724999999998</v>
      </c>
      <c r="E84" s="117">
        <v>51.563167249999999</v>
      </c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</row>
    <row r="85" spans="1:20" ht="13" x14ac:dyDescent="0.3">
      <c r="A85" s="108">
        <v>807</v>
      </c>
      <c r="B85" s="108" t="s">
        <v>146</v>
      </c>
      <c r="C85" s="115">
        <v>53.9968</v>
      </c>
      <c r="D85" s="116">
        <f t="shared" si="1"/>
        <v>0.80995200000000001</v>
      </c>
      <c r="E85" s="117">
        <v>54.806752000000003</v>
      </c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</row>
    <row r="86" spans="1:20" ht="13" x14ac:dyDescent="0.3">
      <c r="A86" s="108">
        <v>214</v>
      </c>
      <c r="B86" s="108" t="s">
        <v>147</v>
      </c>
      <c r="C86" s="115">
        <v>58.068800000000003</v>
      </c>
      <c r="D86" s="116">
        <f t="shared" si="1"/>
        <v>0.87103200000000003</v>
      </c>
      <c r="E86" s="117">
        <v>58.939832000000003</v>
      </c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</row>
    <row r="87" spans="1:20" ht="13" x14ac:dyDescent="0.3">
      <c r="A87" s="108">
        <v>608</v>
      </c>
      <c r="B87" s="108" t="s">
        <v>148</v>
      </c>
      <c r="C87" s="115">
        <v>61.806004000000001</v>
      </c>
      <c r="D87" s="116">
        <f t="shared" si="1"/>
        <v>0.92709005999999994</v>
      </c>
      <c r="E87" s="117">
        <v>62.733094059999999</v>
      </c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</row>
    <row r="88" spans="1:20" ht="13" x14ac:dyDescent="0.3">
      <c r="A88" s="108">
        <v>943</v>
      </c>
      <c r="B88" s="108" t="s">
        <v>149</v>
      </c>
      <c r="C88" s="115">
        <v>63.695399999999999</v>
      </c>
      <c r="D88" s="116">
        <f t="shared" si="1"/>
        <v>0.95543099999999992</v>
      </c>
      <c r="E88" s="117">
        <v>64.650830999999997</v>
      </c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</row>
    <row r="89" spans="1:20" ht="13" x14ac:dyDescent="0.3">
      <c r="A89" s="108">
        <v>971</v>
      </c>
      <c r="B89" s="108" t="s">
        <v>150</v>
      </c>
      <c r="C89" s="115">
        <v>66.035736</v>
      </c>
      <c r="D89" s="116">
        <f t="shared" si="1"/>
        <v>0.99053603999999995</v>
      </c>
      <c r="E89" s="117">
        <v>67.026272039999995</v>
      </c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</row>
    <row r="90" spans="1:20" ht="13" x14ac:dyDescent="0.3">
      <c r="A90" s="108">
        <v>270</v>
      </c>
      <c r="B90" s="108" t="s">
        <v>151</v>
      </c>
      <c r="C90" s="115">
        <v>72.599999999999994</v>
      </c>
      <c r="D90" s="116">
        <f t="shared" si="1"/>
        <v>1.089</v>
      </c>
      <c r="E90" s="117">
        <v>73.688999999999993</v>
      </c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</row>
    <row r="91" spans="1:20" ht="13" x14ac:dyDescent="0.3">
      <c r="A91" s="108">
        <v>643</v>
      </c>
      <c r="B91" s="108" t="s">
        <v>152</v>
      </c>
      <c r="C91" s="115">
        <v>78.270004</v>
      </c>
      <c r="D91" s="116">
        <f t="shared" si="1"/>
        <v>1.1740500599999999</v>
      </c>
      <c r="E91" s="117">
        <v>79.444054059999999</v>
      </c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</row>
    <row r="92" spans="1:20" ht="13" x14ac:dyDescent="0.3">
      <c r="A92" s="108">
        <v>8</v>
      </c>
      <c r="B92" s="108" t="s">
        <v>153</v>
      </c>
      <c r="C92" s="115">
        <v>82.74</v>
      </c>
      <c r="D92" s="116">
        <f t="shared" si="1"/>
        <v>1.2410999999999999</v>
      </c>
      <c r="E92" s="117">
        <v>83.981099999999998</v>
      </c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</row>
    <row r="93" spans="1:20" ht="13" x14ac:dyDescent="0.3">
      <c r="A93" s="108">
        <v>417</v>
      </c>
      <c r="B93" s="108" t="s">
        <v>154</v>
      </c>
      <c r="C93" s="115">
        <v>87.45</v>
      </c>
      <c r="D93" s="116">
        <f t="shared" si="1"/>
        <v>1.31175</v>
      </c>
      <c r="E93" s="117">
        <v>88.761750000000006</v>
      </c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</row>
    <row r="94" spans="1:20" ht="13" x14ac:dyDescent="0.3">
      <c r="A94" s="108">
        <v>64</v>
      </c>
      <c r="B94" s="108" t="s">
        <v>155</v>
      </c>
      <c r="C94" s="115">
        <v>95.92</v>
      </c>
      <c r="D94" s="116">
        <f t="shared" si="1"/>
        <v>1.4388000000000001</v>
      </c>
      <c r="E94" s="117">
        <v>97.358800000000002</v>
      </c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</row>
    <row r="95" spans="1:20" ht="13" x14ac:dyDescent="0.3">
      <c r="A95" s="108">
        <v>356</v>
      </c>
      <c r="B95" s="108" t="s">
        <v>156</v>
      </c>
      <c r="C95" s="115">
        <v>96.045000000000002</v>
      </c>
      <c r="D95" s="116">
        <f t="shared" si="1"/>
        <v>1.4406749999999999</v>
      </c>
      <c r="E95" s="117">
        <v>97.485675000000001</v>
      </c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</row>
    <row r="96" spans="1:20" ht="13" x14ac:dyDescent="0.3">
      <c r="A96" s="108">
        <v>132</v>
      </c>
      <c r="B96" s="108" t="s">
        <v>157</v>
      </c>
      <c r="C96" s="115">
        <v>96.995925999999997</v>
      </c>
      <c r="D96" s="116">
        <f t="shared" si="1"/>
        <v>1.45493889</v>
      </c>
      <c r="E96" s="117">
        <v>98.450864889999991</v>
      </c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</row>
    <row r="97" spans="1:20" ht="13" x14ac:dyDescent="0.3">
      <c r="A97" s="108">
        <v>941</v>
      </c>
      <c r="B97" s="108" t="s">
        <v>158</v>
      </c>
      <c r="C97" s="115">
        <v>103.34448</v>
      </c>
      <c r="D97" s="116">
        <f t="shared" si="1"/>
        <v>1.5501672</v>
      </c>
      <c r="E97" s="117">
        <v>104.89464720000001</v>
      </c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</row>
    <row r="98" spans="1:20" ht="13" x14ac:dyDescent="0.3">
      <c r="A98" s="108">
        <v>953</v>
      </c>
      <c r="B98" s="108" t="s">
        <v>159</v>
      </c>
      <c r="C98" s="115">
        <v>104.971565</v>
      </c>
      <c r="D98" s="116">
        <f t="shared" si="1"/>
        <v>1.574573475</v>
      </c>
      <c r="E98" s="117">
        <v>106.54613847499999</v>
      </c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</row>
    <row r="99" spans="1:20" ht="13" x14ac:dyDescent="0.3">
      <c r="A99" s="108">
        <v>548</v>
      </c>
      <c r="B99" s="108" t="s">
        <v>160</v>
      </c>
      <c r="C99" s="115">
        <v>117.209</v>
      </c>
      <c r="D99" s="116">
        <f t="shared" si="1"/>
        <v>1.758135</v>
      </c>
      <c r="E99" s="117">
        <v>118.967135</v>
      </c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</row>
    <row r="100" spans="1:20" ht="13" x14ac:dyDescent="0.3">
      <c r="A100" s="108">
        <v>760</v>
      </c>
      <c r="B100" s="108" t="s">
        <v>161</v>
      </c>
      <c r="C100" s="115">
        <v>122</v>
      </c>
      <c r="D100" s="116">
        <f t="shared" si="1"/>
        <v>1.8299999999999998</v>
      </c>
      <c r="E100" s="117">
        <v>123.83</v>
      </c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</row>
    <row r="101" spans="1:20" ht="13" x14ac:dyDescent="0.3">
      <c r="A101" s="108">
        <v>50</v>
      </c>
      <c r="B101" s="108" t="s">
        <v>162</v>
      </c>
      <c r="C101" s="115">
        <v>123.950005</v>
      </c>
      <c r="D101" s="116">
        <f t="shared" si="1"/>
        <v>1.8592500750000001</v>
      </c>
      <c r="E101" s="117">
        <v>125.80925507500001</v>
      </c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</row>
    <row r="102" spans="1:20" ht="13" x14ac:dyDescent="0.3">
      <c r="A102" s="108">
        <v>352</v>
      </c>
      <c r="B102" s="108" t="s">
        <v>163</v>
      </c>
      <c r="C102" s="115">
        <v>125.670006</v>
      </c>
      <c r="D102" s="116">
        <f t="shared" si="1"/>
        <v>1.88505009</v>
      </c>
      <c r="E102" s="117">
        <v>127.55505608999999</v>
      </c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</row>
    <row r="103" spans="1:20" ht="13" x14ac:dyDescent="0.3">
      <c r="A103" s="108">
        <v>404</v>
      </c>
      <c r="B103" s="108" t="s">
        <v>164</v>
      </c>
      <c r="C103" s="115">
        <v>129.51472000000001</v>
      </c>
      <c r="D103" s="116">
        <f t="shared" si="1"/>
        <v>1.9427208</v>
      </c>
      <c r="E103" s="117">
        <v>131.4574408</v>
      </c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</row>
    <row r="104" spans="1:20" ht="13" x14ac:dyDescent="0.3">
      <c r="A104" s="108">
        <v>332</v>
      </c>
      <c r="B104" s="108" t="s">
        <v>165</v>
      </c>
      <c r="C104" s="115">
        <v>130.8802</v>
      </c>
      <c r="D104" s="116">
        <f t="shared" si="1"/>
        <v>1.963203</v>
      </c>
      <c r="E104" s="117">
        <v>132.843403</v>
      </c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</row>
    <row r="105" spans="1:20" ht="13" x14ac:dyDescent="0.3">
      <c r="A105" s="108">
        <v>12</v>
      </c>
      <c r="B105" s="108" t="s">
        <v>166</v>
      </c>
      <c r="C105" s="115">
        <v>133.56592000000001</v>
      </c>
      <c r="D105" s="116">
        <f t="shared" si="1"/>
        <v>2.0034888</v>
      </c>
      <c r="E105" s="117">
        <v>135.56940880000002</v>
      </c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</row>
    <row r="106" spans="1:20" ht="13" x14ac:dyDescent="0.3">
      <c r="A106" s="108">
        <v>524</v>
      </c>
      <c r="B106" s="108" t="s">
        <v>167</v>
      </c>
      <c r="C106" s="115">
        <v>153.672</v>
      </c>
      <c r="D106" s="116">
        <f t="shared" si="1"/>
        <v>2.3050799999999998</v>
      </c>
      <c r="E106" s="117">
        <v>155.97708</v>
      </c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</row>
    <row r="107" spans="1:20" ht="13" x14ac:dyDescent="0.3">
      <c r="A107" s="108">
        <v>388</v>
      </c>
      <c r="B107" s="108" t="s">
        <v>168</v>
      </c>
      <c r="C107" s="115">
        <v>158.45940999999999</v>
      </c>
      <c r="D107" s="116">
        <f t="shared" si="1"/>
        <v>2.3768911499999996</v>
      </c>
      <c r="E107" s="117">
        <v>160.83630115</v>
      </c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</row>
    <row r="108" spans="1:20" ht="13" x14ac:dyDescent="0.3">
      <c r="A108" s="108">
        <v>230</v>
      </c>
      <c r="B108" s="108" t="s">
        <v>169</v>
      </c>
      <c r="C108" s="115">
        <v>160.99950000000001</v>
      </c>
      <c r="D108" s="116">
        <f t="shared" si="1"/>
        <v>2.4149924999999999</v>
      </c>
      <c r="E108" s="117">
        <v>163.41449250000002</v>
      </c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</row>
    <row r="109" spans="1:20" ht="13" x14ac:dyDescent="0.3">
      <c r="A109" s="108">
        <v>392</v>
      </c>
      <c r="B109" s="108" t="s">
        <v>170</v>
      </c>
      <c r="C109" s="115">
        <v>163.84998999999999</v>
      </c>
      <c r="D109" s="116">
        <f t="shared" si="1"/>
        <v>2.4577498499999999</v>
      </c>
      <c r="E109" s="117">
        <v>166.30773984999999</v>
      </c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</row>
    <row r="110" spans="1:20" ht="13" x14ac:dyDescent="0.3">
      <c r="A110" s="108">
        <v>262</v>
      </c>
      <c r="B110" s="108" t="s">
        <v>171</v>
      </c>
      <c r="C110" s="115">
        <v>177.65</v>
      </c>
      <c r="D110" s="116">
        <f t="shared" si="1"/>
        <v>2.6647500000000002</v>
      </c>
      <c r="E110" s="117">
        <v>180.31475</v>
      </c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</row>
    <row r="111" spans="1:20" ht="13" x14ac:dyDescent="0.3">
      <c r="A111" s="108">
        <v>430</v>
      </c>
      <c r="B111" s="108" t="s">
        <v>172</v>
      </c>
      <c r="C111" s="115">
        <v>181.28960000000001</v>
      </c>
      <c r="D111" s="116">
        <f t="shared" si="1"/>
        <v>2.719344</v>
      </c>
      <c r="E111" s="117">
        <v>184.00894400000001</v>
      </c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</row>
    <row r="112" spans="1:20" ht="13" x14ac:dyDescent="0.3">
      <c r="A112" s="108">
        <v>328</v>
      </c>
      <c r="B112" s="108" t="s">
        <v>173</v>
      </c>
      <c r="C112" s="115">
        <v>209.54974000000001</v>
      </c>
      <c r="D112" s="116">
        <f t="shared" si="1"/>
        <v>3.1432461000000003</v>
      </c>
      <c r="E112" s="117">
        <v>212.69298610000001</v>
      </c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</row>
    <row r="113" spans="1:20" ht="13" x14ac:dyDescent="0.3">
      <c r="A113" s="108">
        <v>586</v>
      </c>
      <c r="B113" s="108" t="s">
        <v>174</v>
      </c>
      <c r="C113" s="115">
        <v>277.89999999999998</v>
      </c>
      <c r="D113" s="116">
        <f t="shared" si="1"/>
        <v>4.1684999999999999</v>
      </c>
      <c r="E113" s="117">
        <v>282.06849999999997</v>
      </c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</row>
    <row r="114" spans="1:20" ht="13" x14ac:dyDescent="0.3">
      <c r="A114" s="108">
        <v>348</v>
      </c>
      <c r="B114" s="108" t="s">
        <v>175</v>
      </c>
      <c r="C114" s="115">
        <v>318.05</v>
      </c>
      <c r="D114" s="116">
        <f t="shared" si="1"/>
        <v>4.7707499999999996</v>
      </c>
      <c r="E114" s="117">
        <v>322.82075000000003</v>
      </c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</row>
    <row r="115" spans="1:20" ht="13" x14ac:dyDescent="0.3">
      <c r="A115" s="108">
        <v>144</v>
      </c>
      <c r="B115" s="108" t="s">
        <v>176</v>
      </c>
      <c r="C115" s="115">
        <v>336.30002000000002</v>
      </c>
      <c r="D115" s="116">
        <f t="shared" si="1"/>
        <v>5.0445003000000002</v>
      </c>
      <c r="E115" s="117">
        <v>341.3445203</v>
      </c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</row>
    <row r="116" spans="1:20" ht="13" x14ac:dyDescent="0.3">
      <c r="A116" s="108">
        <v>51</v>
      </c>
      <c r="B116" s="108" t="s">
        <v>177</v>
      </c>
      <c r="C116" s="115">
        <v>366.26855</v>
      </c>
      <c r="D116" s="116">
        <f t="shared" si="1"/>
        <v>5.4940282499999995</v>
      </c>
      <c r="E116" s="117">
        <v>371.76257824999999</v>
      </c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</row>
    <row r="117" spans="1:20" ht="13" x14ac:dyDescent="0.3">
      <c r="A117" s="108">
        <v>174</v>
      </c>
      <c r="B117" s="108" t="s">
        <v>178</v>
      </c>
      <c r="C117" s="115">
        <v>432.76535000000001</v>
      </c>
      <c r="D117" s="116">
        <f t="shared" si="1"/>
        <v>6.4914802499999995</v>
      </c>
      <c r="E117" s="117">
        <v>439.25683025000001</v>
      </c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</row>
    <row r="118" spans="1:20" ht="13" x14ac:dyDescent="0.3">
      <c r="A118" s="108">
        <v>938</v>
      </c>
      <c r="B118" s="108" t="s">
        <v>179</v>
      </c>
      <c r="C118" s="115">
        <v>447.62580000000003</v>
      </c>
      <c r="D118" s="116">
        <f t="shared" si="1"/>
        <v>6.7143870000000003</v>
      </c>
      <c r="E118" s="117">
        <v>454.34018700000001</v>
      </c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</row>
    <row r="119" spans="1:20" ht="13" x14ac:dyDescent="0.3">
      <c r="A119" s="108">
        <v>188</v>
      </c>
      <c r="B119" s="108" t="s">
        <v>180</v>
      </c>
      <c r="C119" s="115">
        <v>459.69909999999999</v>
      </c>
      <c r="D119" s="116">
        <f t="shared" si="1"/>
        <v>6.8954864999999996</v>
      </c>
      <c r="E119" s="117">
        <v>466.59458649999999</v>
      </c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</row>
    <row r="120" spans="1:20" ht="13" x14ac:dyDescent="0.3">
      <c r="A120" s="108">
        <v>398</v>
      </c>
      <c r="B120" s="108" t="s">
        <v>181</v>
      </c>
      <c r="C120" s="115">
        <v>475.11156999999997</v>
      </c>
      <c r="D120" s="116">
        <f t="shared" si="1"/>
        <v>7.1266735499999996</v>
      </c>
      <c r="E120" s="117">
        <v>482.23824354999999</v>
      </c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</row>
    <row r="121" spans="1:20" ht="13" x14ac:dyDescent="0.3">
      <c r="A121" s="108">
        <v>706</v>
      </c>
      <c r="B121" s="108" t="s">
        <v>182</v>
      </c>
      <c r="C121" s="115">
        <v>572.47155999999995</v>
      </c>
      <c r="D121" s="116">
        <f t="shared" si="1"/>
        <v>8.5870733999999995</v>
      </c>
      <c r="E121" s="117">
        <v>581.05863339999996</v>
      </c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</row>
    <row r="122" spans="1:20" ht="13" x14ac:dyDescent="0.3">
      <c r="A122" s="108">
        <v>950</v>
      </c>
      <c r="B122" s="108" t="s">
        <v>183</v>
      </c>
      <c r="C122" s="115">
        <v>577.02044999999998</v>
      </c>
      <c r="D122" s="116">
        <f t="shared" si="1"/>
        <v>8.6553067499999994</v>
      </c>
      <c r="E122" s="117">
        <v>585.67575675000001</v>
      </c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</row>
    <row r="123" spans="1:20" ht="13" x14ac:dyDescent="0.3">
      <c r="A123" s="108">
        <v>952</v>
      </c>
      <c r="B123" s="108" t="s">
        <v>184</v>
      </c>
      <c r="C123" s="115">
        <v>577.02044999999998</v>
      </c>
      <c r="D123" s="116">
        <f>C123*0.01</f>
        <v>5.7702045000000002</v>
      </c>
      <c r="E123" s="117">
        <v>582.79065449999996</v>
      </c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</row>
    <row r="124" spans="1:20" ht="13" x14ac:dyDescent="0.3">
      <c r="A124" s="108">
        <v>928</v>
      </c>
      <c r="B124" s="108" t="s">
        <v>185</v>
      </c>
      <c r="C124" s="115">
        <v>742.22919999999999</v>
      </c>
      <c r="D124" s="116">
        <f t="shared" ref="D124:D137" si="2">C124*0.015</f>
        <v>11.133438</v>
      </c>
      <c r="E124" s="117">
        <v>753.36263799999995</v>
      </c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</row>
    <row r="125" spans="1:20" ht="13" x14ac:dyDescent="0.3">
      <c r="A125" s="108">
        <v>973</v>
      </c>
      <c r="B125" s="108" t="s">
        <v>186</v>
      </c>
      <c r="C125" s="115">
        <v>920.37170000000003</v>
      </c>
      <c r="D125" s="116">
        <f t="shared" si="2"/>
        <v>13.8055755</v>
      </c>
      <c r="E125" s="117">
        <v>934.17727550000006</v>
      </c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</row>
    <row r="126" spans="1:20" ht="13" x14ac:dyDescent="0.3">
      <c r="A126" s="108">
        <v>152</v>
      </c>
      <c r="B126" s="108" t="s">
        <v>187</v>
      </c>
      <c r="C126" s="115">
        <v>946.34</v>
      </c>
      <c r="D126" s="116">
        <f t="shared" si="2"/>
        <v>14.1951</v>
      </c>
      <c r="E126" s="117">
        <v>960.53510000000006</v>
      </c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</row>
    <row r="127" spans="1:20" ht="13" x14ac:dyDescent="0.3">
      <c r="A127" s="108">
        <v>368</v>
      </c>
      <c r="B127" s="108" t="s">
        <v>188</v>
      </c>
      <c r="C127" s="115">
        <v>1310</v>
      </c>
      <c r="D127" s="116">
        <f t="shared" si="2"/>
        <v>19.649999999999999</v>
      </c>
      <c r="E127" s="117">
        <v>1329.65</v>
      </c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</row>
    <row r="128" spans="1:20" ht="13" x14ac:dyDescent="0.3">
      <c r="A128" s="108">
        <v>646</v>
      </c>
      <c r="B128" s="108" t="s">
        <v>189</v>
      </c>
      <c r="C128" s="115">
        <v>1472.98</v>
      </c>
      <c r="D128" s="116">
        <f t="shared" si="2"/>
        <v>22.0947</v>
      </c>
      <c r="E128" s="117">
        <v>1495.0747000000001</v>
      </c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</row>
    <row r="129" spans="1:20" ht="13" x14ac:dyDescent="0.3">
      <c r="A129" s="108">
        <v>410</v>
      </c>
      <c r="B129" s="108" t="s">
        <v>190</v>
      </c>
      <c r="C129" s="115">
        <v>1458.5396000000001</v>
      </c>
      <c r="D129" s="116">
        <f t="shared" si="2"/>
        <v>21.878094000000001</v>
      </c>
      <c r="E129" s="117">
        <v>1480.417694</v>
      </c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</row>
    <row r="130" spans="1:20" ht="13" x14ac:dyDescent="0.3">
      <c r="A130" s="108">
        <v>32</v>
      </c>
      <c r="B130" s="108" t="s">
        <v>191</v>
      </c>
      <c r="C130" s="115">
        <v>1500</v>
      </c>
      <c r="D130" s="116">
        <f t="shared" si="2"/>
        <v>22.5</v>
      </c>
      <c r="E130" s="117">
        <v>1522.5</v>
      </c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</row>
    <row r="131" spans="1:20" ht="13" x14ac:dyDescent="0.3">
      <c r="A131" s="108">
        <v>886</v>
      </c>
      <c r="B131" s="108" t="s">
        <v>192</v>
      </c>
      <c r="C131" s="115">
        <v>1574.7001</v>
      </c>
      <c r="D131" s="116">
        <f t="shared" si="2"/>
        <v>23.6205015</v>
      </c>
      <c r="E131" s="117">
        <v>1598.3206015000001</v>
      </c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</row>
    <row r="132" spans="1:20" ht="13" x14ac:dyDescent="0.3">
      <c r="A132" s="108">
        <v>454</v>
      </c>
      <c r="B132" s="108" t="s">
        <v>193</v>
      </c>
      <c r="C132" s="115">
        <v>1736.6171999999999</v>
      </c>
      <c r="D132" s="116">
        <f t="shared" si="2"/>
        <v>26.049257999999998</v>
      </c>
      <c r="E132" s="117">
        <v>1762.6664579999999</v>
      </c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</row>
    <row r="133" spans="1:20" ht="13" x14ac:dyDescent="0.3">
      <c r="A133" s="108">
        <v>976</v>
      </c>
      <c r="B133" s="108" t="s">
        <v>194</v>
      </c>
      <c r="C133" s="115">
        <v>2309.4985000000001</v>
      </c>
      <c r="D133" s="116">
        <f t="shared" si="2"/>
        <v>34.642477499999998</v>
      </c>
      <c r="E133" s="117">
        <v>2344.1409775000002</v>
      </c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</row>
    <row r="134" spans="1:20" ht="13" x14ac:dyDescent="0.3">
      <c r="A134" s="108">
        <v>834</v>
      </c>
      <c r="B134" s="108" t="s">
        <v>195</v>
      </c>
      <c r="C134" s="115">
        <v>2658</v>
      </c>
      <c r="D134" s="116">
        <f t="shared" si="2"/>
        <v>39.869999999999997</v>
      </c>
      <c r="E134" s="117">
        <v>2697.87</v>
      </c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</row>
    <row r="135" spans="1:20" ht="13" x14ac:dyDescent="0.3">
      <c r="A135" s="108">
        <v>108</v>
      </c>
      <c r="B135" s="108" t="s">
        <v>196</v>
      </c>
      <c r="C135" s="115">
        <v>2991.2136</v>
      </c>
      <c r="D135" s="116">
        <f t="shared" si="2"/>
        <v>44.868203999999999</v>
      </c>
      <c r="E135" s="117">
        <v>3036.0818039999999</v>
      </c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</row>
    <row r="136" spans="1:20" ht="13" x14ac:dyDescent="0.3">
      <c r="A136" s="108">
        <v>170</v>
      </c>
      <c r="B136" s="108" t="s">
        <v>197</v>
      </c>
      <c r="C136" s="115">
        <v>3210.5598</v>
      </c>
      <c r="D136" s="116">
        <f t="shared" si="2"/>
        <v>48.158397000000001</v>
      </c>
      <c r="E136" s="117">
        <v>3258.7181970000001</v>
      </c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</row>
    <row r="137" spans="1:20" ht="13" x14ac:dyDescent="0.3">
      <c r="A137" s="108">
        <v>496</v>
      </c>
      <c r="B137" s="108" t="s">
        <v>198</v>
      </c>
      <c r="C137" s="115">
        <v>3598.0001999999999</v>
      </c>
      <c r="D137" s="116">
        <f t="shared" si="2"/>
        <v>53.970002999999998</v>
      </c>
      <c r="E137" s="117">
        <v>3651.9702029999999</v>
      </c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</row>
    <row r="138" spans="1:20" ht="13" x14ac:dyDescent="0.3">
      <c r="A138" s="108">
        <v>104</v>
      </c>
      <c r="B138" s="108" t="s">
        <v>199</v>
      </c>
      <c r="C138" s="115">
        <v>3658</v>
      </c>
      <c r="D138" s="116">
        <f>C138*0.01</f>
        <v>36.58</v>
      </c>
      <c r="E138" s="117">
        <v>3694.58</v>
      </c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</row>
    <row r="139" spans="1:20" ht="13" x14ac:dyDescent="0.3">
      <c r="A139" s="108">
        <v>800</v>
      </c>
      <c r="B139" s="108" t="s">
        <v>200</v>
      </c>
      <c r="C139" s="115">
        <v>3761.3834999999999</v>
      </c>
      <c r="D139" s="116">
        <f t="shared" ref="D139:D150" si="3">C139*0.015</f>
        <v>56.420752499999999</v>
      </c>
      <c r="E139" s="117">
        <v>3817.8042525000001</v>
      </c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</row>
    <row r="140" spans="1:20" ht="13" x14ac:dyDescent="0.3">
      <c r="A140" s="108">
        <v>116</v>
      </c>
      <c r="B140" s="108" t="s">
        <v>201</v>
      </c>
      <c r="C140" s="115">
        <v>4046.6574999999998</v>
      </c>
      <c r="D140" s="116">
        <f t="shared" si="3"/>
        <v>60.699862499999995</v>
      </c>
      <c r="E140" s="117">
        <v>4107.3573624999999</v>
      </c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</row>
    <row r="141" spans="1:20" ht="13" x14ac:dyDescent="0.3">
      <c r="A141" s="108">
        <v>969</v>
      </c>
      <c r="B141" s="108" t="s">
        <v>202</v>
      </c>
      <c r="C141" s="115">
        <v>4281.4125999999997</v>
      </c>
      <c r="D141" s="116">
        <f t="shared" si="3"/>
        <v>64.221188999999995</v>
      </c>
      <c r="E141" s="117">
        <v>4345.6337889999995</v>
      </c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</row>
    <row r="142" spans="1:20" ht="13" x14ac:dyDescent="0.3">
      <c r="A142" s="108">
        <v>728</v>
      </c>
      <c r="B142" s="108" t="s">
        <v>203</v>
      </c>
      <c r="C142" s="115">
        <v>5061.8975</v>
      </c>
      <c r="D142" s="116">
        <f t="shared" si="3"/>
        <v>75.928462499999995</v>
      </c>
      <c r="E142" s="117">
        <v>5137.8259625000001</v>
      </c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</row>
    <row r="143" spans="1:20" ht="13" x14ac:dyDescent="0.3">
      <c r="A143" s="108">
        <v>600</v>
      </c>
      <c r="B143" s="108" t="s">
        <v>204</v>
      </c>
      <c r="C143" s="115">
        <v>6040</v>
      </c>
      <c r="D143" s="116">
        <f t="shared" si="3"/>
        <v>90.6</v>
      </c>
      <c r="E143" s="117">
        <v>6130.6</v>
      </c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</row>
    <row r="144" spans="1:20" ht="13" x14ac:dyDescent="0.3">
      <c r="A144" s="108">
        <v>324</v>
      </c>
      <c r="B144" s="108" t="s">
        <v>205</v>
      </c>
      <c r="C144" s="115">
        <v>8765.8889999999992</v>
      </c>
      <c r="D144" s="116">
        <f t="shared" si="3"/>
        <v>131.48833499999998</v>
      </c>
      <c r="E144" s="117">
        <v>8897.3773349999992</v>
      </c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</row>
    <row r="145" spans="1:20" ht="13" x14ac:dyDescent="0.3">
      <c r="A145" s="108">
        <v>860</v>
      </c>
      <c r="B145" s="108" t="s">
        <v>206</v>
      </c>
      <c r="C145" s="115">
        <v>11988.92</v>
      </c>
      <c r="D145" s="116">
        <f t="shared" si="3"/>
        <v>179.8338</v>
      </c>
      <c r="E145" s="117">
        <v>12168.7538</v>
      </c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</row>
    <row r="146" spans="1:20" ht="13" x14ac:dyDescent="0.3">
      <c r="A146" s="108">
        <v>360</v>
      </c>
      <c r="B146" s="108" t="s">
        <v>207</v>
      </c>
      <c r="C146" s="115">
        <v>18015</v>
      </c>
      <c r="D146" s="116">
        <f t="shared" si="3"/>
        <v>270.22499999999997</v>
      </c>
      <c r="E146" s="117">
        <v>18285.224999999999</v>
      </c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</row>
    <row r="147" spans="1:20" ht="13" x14ac:dyDescent="0.3">
      <c r="A147" s="108">
        <v>418</v>
      </c>
      <c r="B147" s="108" t="s">
        <v>208</v>
      </c>
      <c r="C147" s="115">
        <v>22773</v>
      </c>
      <c r="D147" s="116">
        <f t="shared" si="3"/>
        <v>341.59499999999997</v>
      </c>
      <c r="E147" s="117">
        <v>23114.595000000001</v>
      </c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</row>
    <row r="148" spans="1:20" ht="13" x14ac:dyDescent="0.3">
      <c r="A148" s="108">
        <v>704</v>
      </c>
      <c r="B148" s="108" t="s">
        <v>209</v>
      </c>
      <c r="C148" s="115">
        <v>26320</v>
      </c>
      <c r="D148" s="116">
        <f t="shared" si="3"/>
        <v>394.8</v>
      </c>
      <c r="E148" s="117">
        <v>26714.799999999999</v>
      </c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</row>
    <row r="149" spans="1:20" ht="13" x14ac:dyDescent="0.3">
      <c r="A149" s="108">
        <v>422</v>
      </c>
      <c r="B149" s="108" t="s">
        <v>210</v>
      </c>
      <c r="C149" s="115">
        <v>89500</v>
      </c>
      <c r="D149" s="116">
        <f t="shared" si="3"/>
        <v>1342.5</v>
      </c>
      <c r="E149" s="117">
        <v>90842.5</v>
      </c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</row>
    <row r="150" spans="1:20" ht="13" x14ac:dyDescent="0.3">
      <c r="A150" s="108">
        <v>157</v>
      </c>
      <c r="B150" s="108" t="s">
        <v>211</v>
      </c>
      <c r="C150" s="115">
        <v>6.7684090000000001</v>
      </c>
      <c r="D150" s="116">
        <f t="shared" si="3"/>
        <v>0.101526135</v>
      </c>
      <c r="E150" s="117">
        <v>6.8699351350000004</v>
      </c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</row>
    <row r="151" spans="1:20" x14ac:dyDescent="0.25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</row>
    <row r="152" spans="1:20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</row>
    <row r="153" spans="1:20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</row>
    <row r="154" spans="1:20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</row>
    <row r="155" spans="1:20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</row>
    <row r="156" spans="1:20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</row>
    <row r="157" spans="1:20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</row>
    <row r="158" spans="1:20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</row>
    <row r="159" spans="1:20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</row>
    <row r="160" spans="1:20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</row>
  </sheetData>
  <pageMargins left="0.7" right="0.7" top="0.75" bottom="0.75" header="0.3" footer="0.3"/>
  <headerFooter>
    <oddFooter>&amp;L_x000D_&amp;1#&amp;"Aptos"&amp;10&amp;K000000 Classified as 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Anugwom, Chinaza C</dc:creator>
  <cp:lastModifiedBy>Anugwom, Chinaza C</cp:lastModifiedBy>
  <dcterms:created xsi:type="dcterms:W3CDTF">2026-07-28T08:20:35Z</dcterms:created>
  <dcterms:modified xsi:type="dcterms:W3CDTF">2026-07-28T08:22:49Z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b9d4ea-d348-4e93-a29a-8def053c0154_Enabled">
    <vt:lpwstr>true</vt:lpwstr>
  </property>
  <property fmtid="{D5CDD505-2E9C-101B-9397-08002B2CF9AE}" pid="3" name="MSIP_Label_d6b9d4ea-d348-4e93-a29a-8def053c0154_SetDate">
    <vt:lpwstr>2026-07-28T08:22:37Z</vt:lpwstr>
  </property>
  <property fmtid="{D5CDD505-2E9C-101B-9397-08002B2CF9AE}" pid="4" name="MSIP_Label_d6b9d4ea-d348-4e93-a29a-8def053c0154_Method">
    <vt:lpwstr>Standard</vt:lpwstr>
  </property>
  <property fmtid="{D5CDD505-2E9C-101B-9397-08002B2CF9AE}" pid="5" name="MSIP_Label_d6b9d4ea-d348-4e93-a29a-8def053c0154_Name">
    <vt:lpwstr>d6b9d4ea-d348-4e93-a29a-8def053c0154</vt:lpwstr>
  </property>
  <property fmtid="{D5CDD505-2E9C-101B-9397-08002B2CF9AE}" pid="6" name="MSIP_Label_d6b9d4ea-d348-4e93-a29a-8def053c0154_SiteId">
    <vt:lpwstr>7369e6ec-faa6-42fa-bc0e-4f332da5b1db</vt:lpwstr>
  </property>
  <property fmtid="{D5CDD505-2E9C-101B-9397-08002B2CF9AE}" pid="7" name="MSIP_Label_d6b9d4ea-d348-4e93-a29a-8def053c0154_ActionId">
    <vt:lpwstr>04cae865-9775-47db-8d1e-773d2c20115f</vt:lpwstr>
  </property>
  <property fmtid="{D5CDD505-2E9C-101B-9397-08002B2CF9AE}" pid="8" name="MSIP_Label_d6b9d4ea-d348-4e93-a29a-8def053c0154_ContentBits">
    <vt:lpwstr>2</vt:lpwstr>
  </property>
  <property fmtid="{D5CDD505-2E9C-101B-9397-08002B2CF9AE}" pid="9" name="MSIP_Label_d6b9d4ea-d348-4e93-a29a-8def053c0154_Tag">
    <vt:lpwstr>10, 3, 0, 1</vt:lpwstr>
  </property>
</Properties>
</file>