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AF8062EB-37F9-4352-BA7A-6DA77BB4A426}" xr6:coauthVersionLast="47" xr6:coauthVersionMax="47" xr10:uidLastSave="{00000000-0000-0000-0000-000000000000}"/>
  <bookViews>
    <workbookView xWindow="28680" yWindow="-120" windowWidth="38640" windowHeight="21120" activeTab="1" xr2:uid="{1ECF2F68-90B6-4A84-8483-E63377AC69A2}"/>
  </bookViews>
  <sheets>
    <sheet name="Current rate" sheetId="1" r:id="rId1"/>
    <sheet name="Card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0" i="2" l="1"/>
  <c r="E150" i="2" s="1"/>
  <c r="D149" i="2"/>
  <c r="E149" i="2" s="1"/>
  <c r="E148" i="2"/>
  <c r="H148" i="2" s="1"/>
  <c r="I148" i="2" s="1"/>
  <c r="D148" i="2"/>
  <c r="E147" i="2"/>
  <c r="H147" i="2" s="1"/>
  <c r="I147" i="2" s="1"/>
  <c r="D147" i="2"/>
  <c r="E146" i="2"/>
  <c r="F146" i="2" s="1"/>
  <c r="D146" i="2"/>
  <c r="H145" i="2"/>
  <c r="I145" i="2" s="1"/>
  <c r="F145" i="2"/>
  <c r="E145" i="2"/>
  <c r="D145" i="2"/>
  <c r="F144" i="2"/>
  <c r="E144" i="2"/>
  <c r="H144" i="2" s="1"/>
  <c r="I144" i="2" s="1"/>
  <c r="D144" i="2"/>
  <c r="H143" i="2"/>
  <c r="I143" i="2" s="1"/>
  <c r="F143" i="2"/>
  <c r="E143" i="2"/>
  <c r="D143" i="2"/>
  <c r="D142" i="2"/>
  <c r="E142" i="2" s="1"/>
  <c r="D141" i="2"/>
  <c r="E141" i="2" s="1"/>
  <c r="D140" i="2"/>
  <c r="E140" i="2" s="1"/>
  <c r="E139" i="2"/>
  <c r="H139" i="2" s="1"/>
  <c r="I139" i="2" s="1"/>
  <c r="D139" i="2"/>
  <c r="D138" i="2"/>
  <c r="E138" i="2" s="1"/>
  <c r="D137" i="2"/>
  <c r="E137" i="2" s="1"/>
  <c r="D136" i="2"/>
  <c r="E136" i="2" s="1"/>
  <c r="D135" i="2"/>
  <c r="E135" i="2" s="1"/>
  <c r="E134" i="2"/>
  <c r="H134" i="2" s="1"/>
  <c r="I134" i="2" s="1"/>
  <c r="D134" i="2"/>
  <c r="E133" i="2"/>
  <c r="H133" i="2" s="1"/>
  <c r="I133" i="2" s="1"/>
  <c r="D133" i="2"/>
  <c r="E132" i="2"/>
  <c r="F132" i="2" s="1"/>
  <c r="D132" i="2"/>
  <c r="D131" i="2"/>
  <c r="E131" i="2" s="1"/>
  <c r="F130" i="2"/>
  <c r="E130" i="2"/>
  <c r="H130" i="2" s="1"/>
  <c r="I130" i="2" s="1"/>
  <c r="D130" i="2"/>
  <c r="H129" i="2"/>
  <c r="I129" i="2" s="1"/>
  <c r="F129" i="2"/>
  <c r="E129" i="2"/>
  <c r="D129" i="2"/>
  <c r="D128" i="2"/>
  <c r="E128" i="2" s="1"/>
  <c r="D127" i="2"/>
  <c r="E127" i="2" s="1"/>
  <c r="D126" i="2"/>
  <c r="E126" i="2" s="1"/>
  <c r="E125" i="2"/>
  <c r="H125" i="2" s="1"/>
  <c r="I125" i="2" s="1"/>
  <c r="D125" i="2"/>
  <c r="D124" i="2"/>
  <c r="E124" i="2" s="1"/>
  <c r="D123" i="2"/>
  <c r="E123" i="2" s="1"/>
  <c r="D122" i="2"/>
  <c r="E122" i="2" s="1"/>
  <c r="D121" i="2"/>
  <c r="E121" i="2" s="1"/>
  <c r="E120" i="2"/>
  <c r="H120" i="2" s="1"/>
  <c r="I120" i="2" s="1"/>
  <c r="D120" i="2"/>
  <c r="E119" i="2"/>
  <c r="H119" i="2" s="1"/>
  <c r="I119" i="2" s="1"/>
  <c r="D119" i="2"/>
  <c r="E118" i="2"/>
  <c r="F118" i="2" s="1"/>
  <c r="D118" i="2"/>
  <c r="D117" i="2"/>
  <c r="E117" i="2" s="1"/>
  <c r="D116" i="2"/>
  <c r="E116" i="2" s="1"/>
  <c r="H115" i="2"/>
  <c r="I115" i="2" s="1"/>
  <c r="F115" i="2"/>
  <c r="E115" i="2"/>
  <c r="D115" i="2"/>
  <c r="D114" i="2"/>
  <c r="E114" i="2" s="1"/>
  <c r="D113" i="2"/>
  <c r="E113" i="2" s="1"/>
  <c r="D112" i="2"/>
  <c r="E112" i="2" s="1"/>
  <c r="E111" i="2"/>
  <c r="H111" i="2" s="1"/>
  <c r="I111" i="2" s="1"/>
  <c r="D111" i="2"/>
  <c r="D110" i="2"/>
  <c r="E110" i="2" s="1"/>
  <c r="D109" i="2"/>
  <c r="E109" i="2" s="1"/>
  <c r="D108" i="2"/>
  <c r="E108" i="2" s="1"/>
  <c r="D107" i="2"/>
  <c r="E107" i="2" s="1"/>
  <c r="E106" i="2"/>
  <c r="H106" i="2" s="1"/>
  <c r="I106" i="2" s="1"/>
  <c r="D106" i="2"/>
  <c r="E105" i="2"/>
  <c r="H105" i="2" s="1"/>
  <c r="I105" i="2" s="1"/>
  <c r="D105" i="2"/>
  <c r="E104" i="2"/>
  <c r="F104" i="2" s="1"/>
  <c r="D104" i="2"/>
  <c r="D103" i="2"/>
  <c r="E103" i="2" s="1"/>
  <c r="D102" i="2"/>
  <c r="E102" i="2" s="1"/>
  <c r="H101" i="2"/>
  <c r="I101" i="2" s="1"/>
  <c r="F101" i="2"/>
  <c r="E101" i="2"/>
  <c r="D101" i="2"/>
  <c r="D100" i="2"/>
  <c r="E100" i="2" s="1"/>
  <c r="D99" i="2"/>
  <c r="E99" i="2" s="1"/>
  <c r="D98" i="2"/>
  <c r="E98" i="2" s="1"/>
  <c r="D97" i="2"/>
  <c r="E97" i="2" s="1"/>
  <c r="D96" i="2"/>
  <c r="E96" i="2" s="1"/>
  <c r="D95" i="2"/>
  <c r="E95" i="2" s="1"/>
  <c r="D94" i="2"/>
  <c r="E94" i="2" s="1"/>
  <c r="D93" i="2"/>
  <c r="E93" i="2" s="1"/>
  <c r="E92" i="2"/>
  <c r="H92" i="2" s="1"/>
  <c r="I92" i="2" s="1"/>
  <c r="D92" i="2"/>
  <c r="E91" i="2"/>
  <c r="H91" i="2" s="1"/>
  <c r="I91" i="2" s="1"/>
  <c r="D91" i="2"/>
  <c r="E90" i="2"/>
  <c r="F90" i="2" s="1"/>
  <c r="D90" i="2"/>
  <c r="D89" i="2"/>
  <c r="E89" i="2" s="1"/>
  <c r="D88" i="2"/>
  <c r="E88" i="2" s="1"/>
  <c r="H87" i="2"/>
  <c r="I87" i="2" s="1"/>
  <c r="F87" i="2"/>
  <c r="E87" i="2"/>
  <c r="D87" i="2"/>
  <c r="D86" i="2"/>
  <c r="E86" i="2" s="1"/>
  <c r="D85" i="2"/>
  <c r="E85" i="2" s="1"/>
  <c r="D84" i="2"/>
  <c r="E84" i="2" s="1"/>
  <c r="D83" i="2"/>
  <c r="E83" i="2" s="1"/>
  <c r="D82" i="2"/>
  <c r="E82" i="2" s="1"/>
  <c r="D81" i="2"/>
  <c r="E81" i="2" s="1"/>
  <c r="D80" i="2"/>
  <c r="E80" i="2" s="1"/>
  <c r="D79" i="2"/>
  <c r="E79" i="2" s="1"/>
  <c r="E78" i="2"/>
  <c r="H78" i="2" s="1"/>
  <c r="I78" i="2" s="1"/>
  <c r="D78" i="2"/>
  <c r="E77" i="2"/>
  <c r="H77" i="2" s="1"/>
  <c r="I77" i="2" s="1"/>
  <c r="D77" i="2"/>
  <c r="E76" i="2"/>
  <c r="F76" i="2" s="1"/>
  <c r="D76" i="2"/>
  <c r="D75" i="2"/>
  <c r="E75" i="2" s="1"/>
  <c r="D74" i="2"/>
  <c r="E74" i="2" s="1"/>
  <c r="H73" i="2"/>
  <c r="I73" i="2" s="1"/>
  <c r="F73" i="2"/>
  <c r="E73" i="2"/>
  <c r="D73" i="2"/>
  <c r="D72" i="2"/>
  <c r="E72" i="2" s="1"/>
  <c r="D71" i="2"/>
  <c r="E71" i="2" s="1"/>
  <c r="D70" i="2"/>
  <c r="E70" i="2" s="1"/>
  <c r="D69" i="2"/>
  <c r="E69" i="2" s="1"/>
  <c r="D68" i="2"/>
  <c r="E68" i="2" s="1"/>
  <c r="D67" i="2"/>
  <c r="E67" i="2" s="1"/>
  <c r="D66" i="2"/>
  <c r="E66" i="2" s="1"/>
  <c r="D65" i="2"/>
  <c r="E65" i="2" s="1"/>
  <c r="E64" i="2"/>
  <c r="H64" i="2" s="1"/>
  <c r="I64" i="2" s="1"/>
  <c r="D64" i="2"/>
  <c r="E63" i="2"/>
  <c r="H63" i="2" s="1"/>
  <c r="I63" i="2" s="1"/>
  <c r="D63" i="2"/>
  <c r="E62" i="2"/>
  <c r="F62" i="2" s="1"/>
  <c r="D62" i="2"/>
  <c r="H61" i="2"/>
  <c r="I61" i="2" s="1"/>
  <c r="F61" i="2"/>
  <c r="E61" i="2"/>
  <c r="D61" i="2"/>
  <c r="D60" i="2"/>
  <c r="E60" i="2" s="1"/>
  <c r="H59" i="2"/>
  <c r="I59" i="2" s="1"/>
  <c r="F59" i="2"/>
  <c r="E59" i="2"/>
  <c r="D59" i="2"/>
  <c r="D58" i="2"/>
  <c r="E58" i="2" s="1"/>
  <c r="D57" i="2"/>
  <c r="E57" i="2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E50" i="2"/>
  <c r="H50" i="2" s="1"/>
  <c r="I50" i="2" s="1"/>
  <c r="D50" i="2"/>
  <c r="E49" i="2"/>
  <c r="H49" i="2" s="1"/>
  <c r="I49" i="2" s="1"/>
  <c r="D49" i="2"/>
  <c r="E48" i="2"/>
  <c r="F48" i="2" s="1"/>
  <c r="D48" i="2"/>
  <c r="D47" i="2"/>
  <c r="E47" i="2" s="1"/>
  <c r="D46" i="2"/>
  <c r="E46" i="2" s="1"/>
  <c r="H45" i="2"/>
  <c r="I45" i="2" s="1"/>
  <c r="F45" i="2"/>
  <c r="E45" i="2"/>
  <c r="D45" i="2"/>
  <c r="D44" i="2"/>
  <c r="E44" i="2" s="1"/>
  <c r="D43" i="2"/>
  <c r="E43" i="2" s="1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E36" i="2"/>
  <c r="H36" i="2" s="1"/>
  <c r="I36" i="2" s="1"/>
  <c r="D36" i="2"/>
  <c r="E35" i="2"/>
  <c r="H35" i="2" s="1"/>
  <c r="I35" i="2" s="1"/>
  <c r="D35" i="2"/>
  <c r="E34" i="2"/>
  <c r="F34" i="2" s="1"/>
  <c r="D34" i="2"/>
  <c r="D33" i="2"/>
  <c r="E33" i="2" s="1"/>
  <c r="D32" i="2"/>
  <c r="E32" i="2" s="1"/>
  <c r="H31" i="2"/>
  <c r="I31" i="2" s="1"/>
  <c r="F31" i="2"/>
  <c r="E31" i="2"/>
  <c r="D31" i="2"/>
  <c r="D30" i="2"/>
  <c r="E30" i="2" s="1"/>
  <c r="D29" i="2"/>
  <c r="E29" i="2" s="1"/>
  <c r="D28" i="2"/>
  <c r="E28" i="2" s="1"/>
  <c r="D27" i="2"/>
  <c r="E27" i="2" s="1"/>
  <c r="D26" i="2"/>
  <c r="E26" i="2" s="1"/>
  <c r="D25" i="2"/>
  <c r="E25" i="2" s="1"/>
  <c r="D24" i="2"/>
  <c r="E24" i="2" s="1"/>
  <c r="D23" i="2"/>
  <c r="E23" i="2" s="1"/>
  <c r="E22" i="2"/>
  <c r="H22" i="2" s="1"/>
  <c r="I22" i="2" s="1"/>
  <c r="D22" i="2"/>
  <c r="E21" i="2"/>
  <c r="H21" i="2" s="1"/>
  <c r="I21" i="2" s="1"/>
  <c r="D21" i="2"/>
  <c r="E20" i="2"/>
  <c r="F20" i="2" s="1"/>
  <c r="D20" i="2"/>
  <c r="D19" i="2"/>
  <c r="E19" i="2" s="1"/>
  <c r="D18" i="2"/>
  <c r="E18" i="2" s="1"/>
  <c r="H17" i="2"/>
  <c r="I17" i="2" s="1"/>
  <c r="F17" i="2"/>
  <c r="E17" i="2"/>
  <c r="D17" i="2"/>
  <c r="D16" i="2"/>
  <c r="E16" i="2" s="1"/>
  <c r="D15" i="2"/>
  <c r="E15" i="2" s="1"/>
  <c r="D14" i="2"/>
  <c r="E14" i="2" s="1"/>
  <c r="E13" i="2"/>
  <c r="H13" i="2" s="1"/>
  <c r="I13" i="2" s="1"/>
  <c r="D13" i="2"/>
  <c r="D12" i="2"/>
  <c r="E12" i="2" s="1"/>
  <c r="D11" i="2"/>
  <c r="E11" i="2" s="1"/>
  <c r="D10" i="2"/>
  <c r="E10" i="2" s="1"/>
  <c r="D9" i="2"/>
  <c r="E9" i="2" s="1"/>
  <c r="E8" i="2"/>
  <c r="H8" i="2" s="1"/>
  <c r="I8" i="2" s="1"/>
  <c r="D8" i="2"/>
  <c r="E7" i="2"/>
  <c r="H7" i="2" s="1"/>
  <c r="I7" i="2" s="1"/>
  <c r="D7" i="2"/>
  <c r="E6" i="2"/>
  <c r="F6" i="2" s="1"/>
  <c r="D6" i="2"/>
  <c r="D5" i="2"/>
  <c r="E5" i="2" s="1"/>
  <c r="D4" i="2"/>
  <c r="E4" i="2" s="1"/>
  <c r="H3" i="2"/>
  <c r="I3" i="2" s="1"/>
  <c r="F3" i="2"/>
  <c r="E3" i="2"/>
  <c r="D3" i="2"/>
  <c r="D2" i="2"/>
  <c r="E2" i="2" s="1"/>
  <c r="L1" i="2"/>
  <c r="K56" i="1"/>
  <c r="G43" i="1"/>
  <c r="J43" i="1" s="1"/>
  <c r="G41" i="1"/>
  <c r="P41" i="1" s="1"/>
  <c r="G39" i="1"/>
  <c r="J39" i="1" s="1"/>
  <c r="P37" i="1"/>
  <c r="S37" i="1" s="1"/>
  <c r="K37" i="1"/>
  <c r="B37" i="1" s="1"/>
  <c r="J37" i="1"/>
  <c r="G37" i="1"/>
  <c r="H37" i="1" s="1"/>
  <c r="G35" i="1"/>
  <c r="J35" i="1" s="1"/>
  <c r="C35" i="1" s="1"/>
  <c r="X34" i="1"/>
  <c r="G33" i="1"/>
  <c r="X32" i="1" s="1"/>
  <c r="G31" i="1"/>
  <c r="J31" i="1" s="1"/>
  <c r="C31" i="1" s="1"/>
  <c r="G29" i="1"/>
  <c r="X28" i="1" s="1"/>
  <c r="G27" i="1"/>
  <c r="J27" i="1" s="1"/>
  <c r="C27" i="1" s="1"/>
  <c r="G25" i="1"/>
  <c r="J25" i="1" s="1"/>
  <c r="B25" i="1" s="1"/>
  <c r="C23" i="1"/>
  <c r="B23" i="1"/>
  <c r="B16" i="1"/>
  <c r="H53" i="2" l="1"/>
  <c r="I53" i="2" s="1"/>
  <c r="F53" i="2"/>
  <c r="H136" i="2"/>
  <c r="I136" i="2" s="1"/>
  <c r="F136" i="2"/>
  <c r="F16" i="2"/>
  <c r="H16" i="2"/>
  <c r="I16" i="2" s="1"/>
  <c r="H24" i="2"/>
  <c r="I24" i="2" s="1"/>
  <c r="F24" i="2"/>
  <c r="H54" i="2"/>
  <c r="I54" i="2" s="1"/>
  <c r="F54" i="2"/>
  <c r="H81" i="2"/>
  <c r="I81" i="2" s="1"/>
  <c r="F81" i="2"/>
  <c r="H137" i="2"/>
  <c r="I137" i="2" s="1"/>
  <c r="F137" i="2"/>
  <c r="H135" i="2"/>
  <c r="I135" i="2" s="1"/>
  <c r="F135" i="2"/>
  <c r="H82" i="2"/>
  <c r="I82" i="2" s="1"/>
  <c r="F82" i="2"/>
  <c r="H138" i="2"/>
  <c r="I138" i="2" s="1"/>
  <c r="F138" i="2"/>
  <c r="H71" i="2"/>
  <c r="I71" i="2" s="1"/>
  <c r="F71" i="2"/>
  <c r="H56" i="2"/>
  <c r="I56" i="2" s="1"/>
  <c r="F56" i="2"/>
  <c r="H83" i="2"/>
  <c r="I83" i="2" s="1"/>
  <c r="F83" i="2"/>
  <c r="H102" i="2"/>
  <c r="I102" i="2" s="1"/>
  <c r="F102" i="2"/>
  <c r="H112" i="2"/>
  <c r="I112" i="2" s="1"/>
  <c r="F112" i="2"/>
  <c r="F44" i="2"/>
  <c r="H44" i="2"/>
  <c r="I44" i="2" s="1"/>
  <c r="H80" i="2"/>
  <c r="I80" i="2" s="1"/>
  <c r="F80" i="2"/>
  <c r="H84" i="2"/>
  <c r="I84" i="2" s="1"/>
  <c r="F84" i="2"/>
  <c r="F58" i="2"/>
  <c r="H58" i="2"/>
  <c r="I58" i="2" s="1"/>
  <c r="H74" i="2"/>
  <c r="I74" i="2" s="1"/>
  <c r="F74" i="2"/>
  <c r="H85" i="2"/>
  <c r="I85" i="2" s="1"/>
  <c r="F85" i="2"/>
  <c r="H93" i="2"/>
  <c r="I93" i="2" s="1"/>
  <c r="F93" i="2"/>
  <c r="F114" i="2"/>
  <c r="H114" i="2"/>
  <c r="I114" i="2" s="1"/>
  <c r="H122" i="2"/>
  <c r="I122" i="2" s="1"/>
  <c r="F122" i="2"/>
  <c r="H140" i="2"/>
  <c r="I140" i="2" s="1"/>
  <c r="F140" i="2"/>
  <c r="H79" i="2"/>
  <c r="I79" i="2" s="1"/>
  <c r="F79" i="2"/>
  <c r="H25" i="2"/>
  <c r="I25" i="2" s="1"/>
  <c r="F25" i="2"/>
  <c r="F86" i="2"/>
  <c r="H86" i="2"/>
  <c r="I86" i="2" s="1"/>
  <c r="F33" i="2"/>
  <c r="H33" i="2"/>
  <c r="I33" i="2" s="1"/>
  <c r="H15" i="2"/>
  <c r="I15" i="2" s="1"/>
  <c r="F15" i="2"/>
  <c r="H75" i="2"/>
  <c r="I75" i="2" s="1"/>
  <c r="F75" i="2"/>
  <c r="H94" i="2"/>
  <c r="I94" i="2" s="1"/>
  <c r="F94" i="2"/>
  <c r="H123" i="2"/>
  <c r="I123" i="2" s="1"/>
  <c r="F123" i="2"/>
  <c r="F131" i="2"/>
  <c r="H131" i="2"/>
  <c r="I131" i="2" s="1"/>
  <c r="H141" i="2"/>
  <c r="I141" i="2" s="1"/>
  <c r="F141" i="2"/>
  <c r="H9" i="2"/>
  <c r="I9" i="2" s="1"/>
  <c r="F9" i="2"/>
  <c r="F19" i="2"/>
  <c r="H19" i="2"/>
  <c r="I19" i="2" s="1"/>
  <c r="F30" i="2"/>
  <c r="H30" i="2"/>
  <c r="I30" i="2" s="1"/>
  <c r="H38" i="2"/>
  <c r="I38" i="2" s="1"/>
  <c r="F38" i="2"/>
  <c r="H65" i="2"/>
  <c r="I65" i="2" s="1"/>
  <c r="F65" i="2"/>
  <c r="H95" i="2"/>
  <c r="I95" i="2" s="1"/>
  <c r="F95" i="2"/>
  <c r="H124" i="2"/>
  <c r="I124" i="2" s="1"/>
  <c r="F124" i="2"/>
  <c r="F142" i="2"/>
  <c r="H142" i="2"/>
  <c r="I142" i="2" s="1"/>
  <c r="H109" i="2"/>
  <c r="I109" i="2" s="1"/>
  <c r="F109" i="2"/>
  <c r="H27" i="2"/>
  <c r="I27" i="2" s="1"/>
  <c r="F27" i="2"/>
  <c r="F103" i="2"/>
  <c r="H103" i="2"/>
  <c r="I103" i="2" s="1"/>
  <c r="H96" i="2"/>
  <c r="I96" i="2" s="1"/>
  <c r="F96" i="2"/>
  <c r="H14" i="2"/>
  <c r="I14" i="2" s="1"/>
  <c r="F14" i="2"/>
  <c r="H110" i="2"/>
  <c r="I110" i="2" s="1"/>
  <c r="F110" i="2"/>
  <c r="H26" i="2"/>
  <c r="I26" i="2" s="1"/>
  <c r="F26" i="2"/>
  <c r="H10" i="2"/>
  <c r="I10" i="2" s="1"/>
  <c r="F10" i="2"/>
  <c r="H11" i="2"/>
  <c r="I11" i="2" s="1"/>
  <c r="F11" i="2"/>
  <c r="H40" i="2"/>
  <c r="I40" i="2" s="1"/>
  <c r="F40" i="2"/>
  <c r="H67" i="2"/>
  <c r="I67" i="2" s="1"/>
  <c r="F67" i="2"/>
  <c r="H97" i="2"/>
  <c r="I97" i="2" s="1"/>
  <c r="F97" i="2"/>
  <c r="F72" i="2"/>
  <c r="H72" i="2"/>
  <c r="I72" i="2" s="1"/>
  <c r="H121" i="2"/>
  <c r="I121" i="2" s="1"/>
  <c r="F121" i="2"/>
  <c r="H28" i="2"/>
  <c r="I28" i="2" s="1"/>
  <c r="F28" i="2"/>
  <c r="H18" i="2"/>
  <c r="I18" i="2" s="1"/>
  <c r="F18" i="2"/>
  <c r="H66" i="2"/>
  <c r="I66" i="2" s="1"/>
  <c r="F66" i="2"/>
  <c r="H12" i="2"/>
  <c r="I12" i="2" s="1"/>
  <c r="F12" i="2"/>
  <c r="H41" i="2"/>
  <c r="I41" i="2" s="1"/>
  <c r="F41" i="2"/>
  <c r="H60" i="2"/>
  <c r="I60" i="2" s="1"/>
  <c r="F60" i="2"/>
  <c r="H68" i="2"/>
  <c r="I68" i="2" s="1"/>
  <c r="F68" i="2"/>
  <c r="H98" i="2"/>
  <c r="I98" i="2" s="1"/>
  <c r="F98" i="2"/>
  <c r="H116" i="2"/>
  <c r="I116" i="2" s="1"/>
  <c r="F116" i="2"/>
  <c r="H126" i="2"/>
  <c r="I126" i="2" s="1"/>
  <c r="F126" i="2"/>
  <c r="H52" i="2"/>
  <c r="I52" i="2" s="1"/>
  <c r="F52" i="2"/>
  <c r="H23" i="2"/>
  <c r="I23" i="2" s="1"/>
  <c r="F23" i="2"/>
  <c r="F46" i="2"/>
  <c r="H46" i="2"/>
  <c r="I46" i="2" s="1"/>
  <c r="H113" i="2"/>
  <c r="I113" i="2" s="1"/>
  <c r="F113" i="2"/>
  <c r="H37" i="2"/>
  <c r="I37" i="2" s="1"/>
  <c r="F37" i="2"/>
  <c r="F2" i="2"/>
  <c r="H2" i="2"/>
  <c r="I2" i="2" s="1"/>
  <c r="H42" i="2"/>
  <c r="I42" i="2" s="1"/>
  <c r="F42" i="2"/>
  <c r="H69" i="2"/>
  <c r="I69" i="2" s="1"/>
  <c r="F69" i="2"/>
  <c r="H88" i="2"/>
  <c r="I88" i="2" s="1"/>
  <c r="F88" i="2"/>
  <c r="H99" i="2"/>
  <c r="I99" i="2" s="1"/>
  <c r="F99" i="2"/>
  <c r="H107" i="2"/>
  <c r="I107" i="2" s="1"/>
  <c r="F107" i="2"/>
  <c r="F117" i="2"/>
  <c r="H117" i="2"/>
  <c r="I117" i="2" s="1"/>
  <c r="H127" i="2"/>
  <c r="I127" i="2" s="1"/>
  <c r="F127" i="2"/>
  <c r="H149" i="2"/>
  <c r="I149" i="2" s="1"/>
  <c r="F149" i="2"/>
  <c r="H4" i="2"/>
  <c r="I4" i="2" s="1"/>
  <c r="F4" i="2"/>
  <c r="F5" i="2"/>
  <c r="H5" i="2"/>
  <c r="I5" i="2" s="1"/>
  <c r="H55" i="2"/>
  <c r="I55" i="2" s="1"/>
  <c r="F55" i="2"/>
  <c r="H57" i="2"/>
  <c r="I57" i="2" s="1"/>
  <c r="F57" i="2"/>
  <c r="F47" i="2"/>
  <c r="H47" i="2"/>
  <c r="I47" i="2" s="1"/>
  <c r="H29" i="2"/>
  <c r="I29" i="2" s="1"/>
  <c r="F29" i="2"/>
  <c r="H39" i="2"/>
  <c r="I39" i="2" s="1"/>
  <c r="F39" i="2"/>
  <c r="H32" i="2"/>
  <c r="I32" i="2" s="1"/>
  <c r="F32" i="2"/>
  <c r="H43" i="2"/>
  <c r="I43" i="2" s="1"/>
  <c r="F43" i="2"/>
  <c r="H51" i="2"/>
  <c r="I51" i="2" s="1"/>
  <c r="F51" i="2"/>
  <c r="H70" i="2"/>
  <c r="I70" i="2" s="1"/>
  <c r="F70" i="2"/>
  <c r="F89" i="2"/>
  <c r="H89" i="2"/>
  <c r="I89" i="2" s="1"/>
  <c r="F100" i="2"/>
  <c r="H100" i="2"/>
  <c r="I100" i="2" s="1"/>
  <c r="H108" i="2"/>
  <c r="I108" i="2" s="1"/>
  <c r="F108" i="2"/>
  <c r="F128" i="2"/>
  <c r="H128" i="2"/>
  <c r="I128" i="2" s="1"/>
  <c r="H150" i="2"/>
  <c r="I150" i="2" s="1"/>
  <c r="F150" i="2"/>
  <c r="F8" i="2"/>
  <c r="F22" i="2"/>
  <c r="F36" i="2"/>
  <c r="F50" i="2"/>
  <c r="F64" i="2"/>
  <c r="F78" i="2"/>
  <c r="F92" i="2"/>
  <c r="F106" i="2"/>
  <c r="F120" i="2"/>
  <c r="F134" i="2"/>
  <c r="F148" i="2"/>
  <c r="H6" i="2"/>
  <c r="I6" i="2" s="1"/>
  <c r="H20" i="2"/>
  <c r="I20" i="2" s="1"/>
  <c r="H34" i="2"/>
  <c r="I34" i="2" s="1"/>
  <c r="H48" i="2"/>
  <c r="I48" i="2" s="1"/>
  <c r="H62" i="2"/>
  <c r="I62" i="2" s="1"/>
  <c r="H76" i="2"/>
  <c r="I76" i="2" s="1"/>
  <c r="H90" i="2"/>
  <c r="I90" i="2" s="1"/>
  <c r="H104" i="2"/>
  <c r="I104" i="2" s="1"/>
  <c r="H118" i="2"/>
  <c r="I118" i="2" s="1"/>
  <c r="H132" i="2"/>
  <c r="I132" i="2" s="1"/>
  <c r="H146" i="2"/>
  <c r="I146" i="2" s="1"/>
  <c r="F7" i="2"/>
  <c r="F21" i="2"/>
  <c r="F35" i="2"/>
  <c r="F49" i="2"/>
  <c r="F63" i="2"/>
  <c r="F77" i="2"/>
  <c r="F91" i="2"/>
  <c r="F105" i="2"/>
  <c r="F119" i="2"/>
  <c r="F133" i="2"/>
  <c r="F147" i="2"/>
  <c r="F13" i="2"/>
  <c r="F111" i="2"/>
  <c r="F125" i="2"/>
  <c r="F139" i="2"/>
  <c r="T41" i="1"/>
  <c r="S41" i="1"/>
  <c r="Q41" i="1"/>
  <c r="C43" i="1"/>
  <c r="H43" i="1"/>
  <c r="H25" i="1"/>
  <c r="H29" i="1"/>
  <c r="H31" i="1"/>
  <c r="H33" i="1"/>
  <c r="K33" i="1" s="1"/>
  <c r="B33" i="1" s="1"/>
  <c r="L51" i="1" s="1"/>
  <c r="H35" i="1"/>
  <c r="Q37" i="1"/>
  <c r="J33" i="1"/>
  <c r="C33" i="1" s="1"/>
  <c r="K25" i="1"/>
  <c r="C25" i="1" s="1"/>
  <c r="L48" i="1" s="1"/>
  <c r="K29" i="1"/>
  <c r="C29" i="1" s="1"/>
  <c r="L49" i="1" s="1"/>
  <c r="K31" i="1"/>
  <c r="B31" i="1" s="1"/>
  <c r="K35" i="1"/>
  <c r="B35" i="1" s="1"/>
  <c r="T37" i="1"/>
  <c r="H41" i="1"/>
  <c r="P25" i="1"/>
  <c r="P27" i="1"/>
  <c r="P29" i="1"/>
  <c r="P31" i="1"/>
  <c r="P33" i="1"/>
  <c r="P35" i="1"/>
  <c r="B39" i="1"/>
  <c r="J41" i="1"/>
  <c r="C41" i="1" s="1"/>
  <c r="K43" i="1"/>
  <c r="B43" i="1" s="1"/>
  <c r="C39" i="1"/>
  <c r="K41" i="1"/>
  <c r="B41" i="1" s="1"/>
  <c r="L50" i="1" s="1"/>
  <c r="H39" i="1"/>
  <c r="X26" i="1"/>
  <c r="X30" i="1"/>
  <c r="Y24" i="1"/>
  <c r="C37" i="1"/>
  <c r="K39" i="1"/>
  <c r="H27" i="1"/>
  <c r="K27" i="1" s="1"/>
  <c r="B27" i="1" s="1"/>
  <c r="L52" i="1" s="1"/>
  <c r="J29" i="1"/>
  <c r="B29" i="1" s="1"/>
  <c r="P43" i="1"/>
  <c r="P39" i="1"/>
  <c r="S33" i="1" l="1"/>
  <c r="Q33" i="1"/>
  <c r="T33" i="1" s="1"/>
  <c r="Q39" i="1"/>
  <c r="S39" i="1"/>
  <c r="T39" i="1"/>
  <c r="S31" i="1"/>
  <c r="T31" i="1"/>
  <c r="Q31" i="1"/>
  <c r="S35" i="1"/>
  <c r="T35" i="1"/>
  <c r="Q35" i="1"/>
  <c r="S29" i="1"/>
  <c r="T29" i="1"/>
  <c r="Q29" i="1"/>
  <c r="T43" i="1"/>
  <c r="S43" i="1"/>
  <c r="Q43" i="1"/>
  <c r="S27" i="1"/>
  <c r="Q27" i="1"/>
  <c r="T27" i="1" s="1"/>
  <c r="AA24" i="1"/>
  <c r="Y34" i="1"/>
  <c r="Y32" i="1"/>
  <c r="Y30" i="1"/>
  <c r="Y28" i="1"/>
  <c r="Y26" i="1"/>
  <c r="S25" i="1"/>
  <c r="T25" i="1"/>
  <c r="Q25" i="1"/>
  <c r="AB24" i="1" l="1"/>
  <c r="AA3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<sst xmlns="http://schemas.openxmlformats.org/spreadsheetml/2006/main" count="263" uniqueCount="213">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</sst>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0A1EE6CB-D3A9-487E-A008-414FAF22BD3B}"/>
    <cellStyle name="Hyperlink" xfId="2" builtinId="8"/>
    <cellStyle name="Normal" xfId="0" builtinId="0"/>
    <cellStyle name="Normal 3" xfId="3" xr:uid="{AFF017D9-5B5C-42F4-94F9-65FE094FDEB4}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July%2030th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July%2030t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  <sheetName val="Card1"/>
    </sheetNames>
    <sheetDataSet>
      <sheetData sheetId="0"/>
      <sheetData sheetId="1"/>
      <sheetData sheetId="2">
        <row r="7">
          <cell r="G7">
            <v>1350</v>
          </cell>
          <cell r="H7">
            <v>1375</v>
          </cell>
        </row>
        <row r="9">
          <cell r="G9">
            <v>1.1444000000000001</v>
          </cell>
        </row>
        <row r="10">
          <cell r="G10">
            <v>163.68</v>
          </cell>
        </row>
        <row r="11">
          <cell r="G11">
            <v>1.3347</v>
          </cell>
        </row>
        <row r="12">
          <cell r="G12">
            <v>0.81640000000000001</v>
          </cell>
        </row>
        <row r="13">
          <cell r="G13">
            <v>16.667300000000001</v>
          </cell>
        </row>
        <row r="14">
          <cell r="G14">
            <v>6.5312999999999999</v>
          </cell>
        </row>
        <row r="15">
          <cell r="G15">
            <v>1.4063000000000001</v>
          </cell>
        </row>
        <row r="16">
          <cell r="G16">
            <v>0.69550000000000001</v>
          </cell>
        </row>
        <row r="17">
          <cell r="G17">
            <v>6.7554999999999996</v>
          </cell>
        </row>
        <row r="18">
          <cell r="G18">
            <v>6.7569999999999997</v>
          </cell>
        </row>
        <row r="19">
          <cell r="G19">
            <v>1368.39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0591-C475-4A82-A3D9-4FE30E3E435A}">
  <dimension ref="A1:AI93"/>
  <sheetViews>
    <sheetView workbookViewId="0">
      <selection activeCell="A9" sqref="A9:XFD11"/>
    </sheetView>
  </sheetViews>
  <sheetFormatPr defaultColWidth="8.81640625" defaultRowHeight="14.5" x14ac:dyDescent="0.35"/>
  <cols>
    <col min="1" max="1" width="24.453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453125" style="4" customWidth="1"/>
    <col min="7" max="7" width="27.17968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453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453125" style="4" customWidth="1"/>
    <col min="16" max="16" width="27.17968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453125" style="57" bestFit="1" customWidth="1"/>
    <col min="21" max="21" width="0.81640625" style="4" customWidth="1"/>
    <col min="22" max="22" width="27.81640625" style="4" customWidth="1"/>
    <col min="23" max="23" width="24.1796875" style="4" customWidth="1"/>
    <col min="24" max="24" width="11.26953125" style="4" hidden="1" customWidth="1"/>
    <col min="25" max="25" width="11.8164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46233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1350</v>
      </c>
      <c r="C23" s="8">
        <f>[1]POPULATE!H7</f>
        <v>1375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1375</v>
      </c>
      <c r="Z24" s="19"/>
      <c r="AA24" s="50">
        <f>Y24</f>
        <v>1375</v>
      </c>
      <c r="AB24" s="49">
        <f>AA24</f>
        <v>1375</v>
      </c>
      <c r="AD24" s="4" t="s">
        <v>23</v>
      </c>
    </row>
    <row r="25" spans="1:35" ht="14" x14ac:dyDescent="0.3">
      <c r="A25" s="2" t="s">
        <v>24</v>
      </c>
      <c r="B25" s="8">
        <f>B23*(J25-0.0075)</f>
        <v>1521.3150000000001</v>
      </c>
      <c r="C25" s="8">
        <f>+C23*(K25-0.0055)</f>
        <v>1579.7375</v>
      </c>
      <c r="D25" s="8"/>
      <c r="E25" s="8"/>
      <c r="F25" s="51" t="s">
        <v>25</v>
      </c>
      <c r="G25" s="52">
        <f>[1]POPULATE!G9</f>
        <v>1.1444000000000001</v>
      </c>
      <c r="H25" s="53">
        <f>+G25+0.03</f>
        <v>1.1744000000000001</v>
      </c>
      <c r="I25" s="53"/>
      <c r="J25" s="45">
        <f>+(G25-($J$17/10000))+0</f>
        <v>1.1344000000000001</v>
      </c>
      <c r="K25" s="45">
        <f>+(G25+($K$17/10000))+0</f>
        <v>1.1544000000000001</v>
      </c>
      <c r="L25" s="8" t="s">
        <v>26</v>
      </c>
      <c r="M25" s="54"/>
      <c r="N25" s="48"/>
      <c r="O25" s="51" t="s">
        <v>25</v>
      </c>
      <c r="P25" s="52">
        <f>G25</f>
        <v>1.1444000000000001</v>
      </c>
      <c r="Q25" s="53">
        <f>+P25+0.03</f>
        <v>1.1744000000000001</v>
      </c>
      <c r="R25" s="53"/>
      <c r="S25" s="45">
        <f>+(P25-($S$17/10000))+0</f>
        <v>1.1294000000000002</v>
      </c>
      <c r="T25" s="45">
        <f>+(P25+($T$17/10000))+0</f>
        <v>1.1594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1.1504000000000001</v>
      </c>
      <c r="Y26" s="49">
        <f>$Y$24*X26</f>
        <v>1581.8000000000002</v>
      </c>
      <c r="Z26" s="19"/>
      <c r="AA26" s="56">
        <f>$AA$24*X26</f>
        <v>1581.8000000000002</v>
      </c>
      <c r="AB26" s="56">
        <f>$AB$24*X26</f>
        <v>1581.8000000000002</v>
      </c>
      <c r="AD26" s="4" t="s">
        <v>23</v>
      </c>
    </row>
    <row r="27" spans="1:35" ht="14" x14ac:dyDescent="0.3">
      <c r="A27" s="2" t="s">
        <v>28</v>
      </c>
      <c r="B27" s="8">
        <f>+B23/K27</f>
        <v>8.1482375663930462</v>
      </c>
      <c r="C27" s="8">
        <f>+C23/J27</f>
        <v>8.4521760511433488</v>
      </c>
      <c r="D27" s="23"/>
      <c r="E27" s="59"/>
      <c r="F27" s="51" t="s">
        <v>29</v>
      </c>
      <c r="G27" s="52">
        <f>[1]POPULATE!G10</f>
        <v>163.68</v>
      </c>
      <c r="H27" s="53">
        <f>+G27+1</f>
        <v>164.68</v>
      </c>
      <c r="I27" s="17"/>
      <c r="J27" s="8">
        <f>+(G27-($J$17/100))+0</f>
        <v>162.68</v>
      </c>
      <c r="K27" s="8">
        <f>+(H27+($K$17/100))-0</f>
        <v>165.68</v>
      </c>
      <c r="L27" s="16" t="s">
        <v>30</v>
      </c>
      <c r="M27" s="16"/>
      <c r="O27" s="51" t="s">
        <v>29</v>
      </c>
      <c r="P27" s="52">
        <f t="shared" ref="P27:P43" si="0">G27</f>
        <v>163.68</v>
      </c>
      <c r="Q27" s="53">
        <f>+P27+1</f>
        <v>164.68</v>
      </c>
      <c r="R27" s="17"/>
      <c r="S27" s="8">
        <f>+(P27-($S$17/100))+0</f>
        <v>162.18</v>
      </c>
      <c r="T27" s="8">
        <f>+(Q27+($T$17/100))-0</f>
        <v>166.18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1.3407</v>
      </c>
      <c r="Y28" s="49">
        <f>$Y$24*X28</f>
        <v>1843.4625000000001</v>
      </c>
      <c r="Z28" s="19"/>
      <c r="AA28" s="56">
        <f>$AA$24*X28</f>
        <v>1843.4625000000001</v>
      </c>
      <c r="AB28" s="56">
        <f>$AB$24*X28</f>
        <v>1843.4625000000001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1778.2199999999998</v>
      </c>
      <c r="C29" s="16">
        <f>+C23*(K29-0.0055)</f>
        <v>1841.3999999999999</v>
      </c>
      <c r="D29" s="16"/>
      <c r="E29" s="8"/>
      <c r="F29" s="41" t="s">
        <v>32</v>
      </c>
      <c r="G29" s="52">
        <f>[1]POPULATE!G11</f>
        <v>1.3347</v>
      </c>
      <c r="H29" s="53">
        <f>+G29+0.03</f>
        <v>1.3647</v>
      </c>
      <c r="I29" s="53"/>
      <c r="J29" s="45">
        <f>+(G29-($J$17/10000))+0</f>
        <v>1.3247</v>
      </c>
      <c r="K29" s="45">
        <f>+(G29+($K$17/10000))-0</f>
        <v>1.3447</v>
      </c>
      <c r="L29" s="16" t="s">
        <v>33</v>
      </c>
      <c r="M29" s="16"/>
      <c r="N29" s="48"/>
      <c r="O29" s="41" t="s">
        <v>32</v>
      </c>
      <c r="P29" s="52">
        <f t="shared" si="0"/>
        <v>1.3347</v>
      </c>
      <c r="Q29" s="53">
        <f>+P29+0.03</f>
        <v>1.3647</v>
      </c>
      <c r="R29" s="53"/>
      <c r="S29" s="45">
        <f>+(P29-($S$17/10000))+0</f>
        <v>1.3197000000000001</v>
      </c>
      <c r="T29" s="45">
        <f>+(P29+($T$17/10000))-0</f>
        <v>1.3496999999999999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0.81040000000000001</v>
      </c>
      <c r="Y30" s="49">
        <f>$Y$24/X30</f>
        <v>1696.6929911154984</v>
      </c>
      <c r="Z30" s="19"/>
      <c r="AA30" s="56">
        <f>$AA$24/X30</f>
        <v>1696.6929911154984</v>
      </c>
      <c r="AB30" s="56">
        <f>$AB$24/X30</f>
        <v>1696.6929911154984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1633.5914811229429</v>
      </c>
      <c r="C31" s="16">
        <f>+C23/J31</f>
        <v>1705.109126984127</v>
      </c>
      <c r="D31" s="16"/>
      <c r="E31" s="8"/>
      <c r="F31" s="41" t="s">
        <v>35</v>
      </c>
      <c r="G31" s="52">
        <f>[1]POPULATE!G12</f>
        <v>0.81640000000000001</v>
      </c>
      <c r="H31" s="53">
        <f>+G31+0.04</f>
        <v>0.85640000000000005</v>
      </c>
      <c r="I31" s="53"/>
      <c r="J31" s="45">
        <f>+(G31-($J$17/10000))+0</f>
        <v>0.80640000000000001</v>
      </c>
      <c r="K31" s="45">
        <f>+(G31+($K$17/10000))-0</f>
        <v>0.82640000000000002</v>
      </c>
      <c r="L31" s="16" t="s">
        <v>36</v>
      </c>
      <c r="M31" s="16"/>
      <c r="N31" s="48"/>
      <c r="O31" s="41" t="s">
        <v>35</v>
      </c>
      <c r="P31" s="52">
        <f t="shared" si="0"/>
        <v>0.81640000000000001</v>
      </c>
      <c r="Q31" s="53">
        <f>+P31+0.04</f>
        <v>0.85640000000000005</v>
      </c>
      <c r="R31" s="53"/>
      <c r="S31" s="45">
        <f>+(P31-($S$17/10000))+0</f>
        <v>0.8014</v>
      </c>
      <c r="T31" s="45">
        <f>+(P31+($T$17/10000))-0</f>
        <v>0.83140000000000003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16.597300000000001</v>
      </c>
      <c r="Y32" s="49">
        <f>$Y$24/X32</f>
        <v>82.844800057840729</v>
      </c>
      <c r="Z32" s="19"/>
      <c r="AA32" s="56">
        <f>$AA$24/X32</f>
        <v>82.844800057840729</v>
      </c>
      <c r="AB32" s="56">
        <f>$AB$24/X32</f>
        <v>82.844800057840729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80.513857329444804</v>
      </c>
      <c r="C33" s="16">
        <f>+C23/J33</f>
        <v>82.969774865287263</v>
      </c>
      <c r="D33" s="16"/>
      <c r="E33" s="8"/>
      <c r="F33" s="66" t="s">
        <v>38</v>
      </c>
      <c r="G33" s="52">
        <f>[1]POPULATE!G13</f>
        <v>16.667300000000001</v>
      </c>
      <c r="H33" s="53">
        <f>+G33+0.04</f>
        <v>16.7073</v>
      </c>
      <c r="I33" s="67"/>
      <c r="J33" s="45">
        <f>+(G33-($J$17/10000))-0.085</f>
        <v>16.572299999999998</v>
      </c>
      <c r="K33" s="45">
        <f>+(H33+($K$17/10000))+0.05</f>
        <v>16.767300000000002</v>
      </c>
      <c r="L33" s="41" t="s">
        <v>39</v>
      </c>
      <c r="M33" s="41"/>
      <c r="N33" s="48"/>
      <c r="O33" s="66" t="s">
        <v>38</v>
      </c>
      <c r="P33" s="52">
        <f t="shared" si="0"/>
        <v>16.667300000000001</v>
      </c>
      <c r="Q33" s="53">
        <f>+P33+0.04</f>
        <v>16.7073</v>
      </c>
      <c r="R33" s="67"/>
      <c r="S33" s="45">
        <f>+(P33-($S$17/10000))-0.085</f>
        <v>16.567299999999999</v>
      </c>
      <c r="T33" s="45">
        <f>+(Q33+($T$17/10000))+0.05</f>
        <v>16.772300000000001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1.4003000000000001</v>
      </c>
      <c r="Y34" s="49">
        <f>$Y$24/X34</f>
        <v>981.93244304791824</v>
      </c>
      <c r="Z34" s="19"/>
      <c r="AA34" s="56">
        <f>$AA$24/X34</f>
        <v>981.93244304791824</v>
      </c>
      <c r="AB34" s="56">
        <f>$AB$24/X34</f>
        <v>981.93244304791824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206.38099460351918</v>
      </c>
      <c r="C35" s="16">
        <f>+C23/J35</f>
        <v>210.84753040038029</v>
      </c>
      <c r="D35" s="16"/>
      <c r="E35" s="8"/>
      <c r="F35" s="66" t="s">
        <v>42</v>
      </c>
      <c r="G35" s="52">
        <f>[1]POPULATE!G14</f>
        <v>6.5312999999999999</v>
      </c>
      <c r="H35" s="53">
        <f>+G35+0.04</f>
        <v>6.5712999999999999</v>
      </c>
      <c r="I35" s="67"/>
      <c r="J35" s="45">
        <f>+(G35-($J$17/10000))-0</f>
        <v>6.5213000000000001</v>
      </c>
      <c r="K35" s="45">
        <f>+(G35+($K$17/10000))-0</f>
        <v>6.5412999999999997</v>
      </c>
      <c r="L35" s="16" t="s">
        <v>43</v>
      </c>
      <c r="M35" s="16"/>
      <c r="N35" s="48"/>
      <c r="O35" s="66" t="s">
        <v>42</v>
      </c>
      <c r="P35" s="52">
        <f t="shared" si="0"/>
        <v>6.5312999999999999</v>
      </c>
      <c r="Q35" s="53">
        <f>+P35+0.04</f>
        <v>6.5712999999999999</v>
      </c>
      <c r="R35" s="67"/>
      <c r="S35" s="45">
        <f>+(P35-($S$17/10000))-0</f>
        <v>6.5163000000000002</v>
      </c>
      <c r="T35" s="45">
        <f>+(P35+($T$17/10000))-0</f>
        <v>6.5462999999999996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953.18788392289764</v>
      </c>
      <c r="C37" s="16">
        <f>+C23/J37</f>
        <v>984.74539855331943</v>
      </c>
      <c r="D37" s="16"/>
      <c r="E37" s="8"/>
      <c r="F37" s="66" t="s">
        <v>44</v>
      </c>
      <c r="G37" s="52">
        <f>[1]POPULATE!G15</f>
        <v>1.4063000000000001</v>
      </c>
      <c r="H37" s="53">
        <f>+G37+0.04</f>
        <v>1.4463000000000001</v>
      </c>
      <c r="I37" s="69"/>
      <c r="J37" s="45">
        <f>+(G37-($J$17/10000))-0</f>
        <v>1.3963000000000001</v>
      </c>
      <c r="K37" s="45">
        <f>+(G37+($K$17/10000))-0</f>
        <v>1.4163000000000001</v>
      </c>
      <c r="L37" s="16" t="s">
        <v>45</v>
      </c>
      <c r="M37" s="16"/>
      <c r="N37" s="48"/>
      <c r="O37" s="66" t="s">
        <v>44</v>
      </c>
      <c r="P37" s="52">
        <f t="shared" si="0"/>
        <v>1.4063000000000001</v>
      </c>
      <c r="Q37" s="53">
        <f>+P37+0.04</f>
        <v>1.4463000000000001</v>
      </c>
      <c r="R37" s="69"/>
      <c r="S37" s="45">
        <f>+(P37-($S$17/10000))-0</f>
        <v>1.3913000000000002</v>
      </c>
      <c r="T37" s="45">
        <f>+(P37+($T$17/10000))-0</f>
        <v>1.4213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925.42499999999995</v>
      </c>
      <c r="C39" s="8">
        <f>+C23*K39</f>
        <v>970.0625</v>
      </c>
      <c r="D39" s="8"/>
      <c r="E39" s="8"/>
      <c r="F39" s="66" t="s">
        <v>47</v>
      </c>
      <c r="G39" s="52">
        <f>[1]POPULATE!G16</f>
        <v>0.69550000000000001</v>
      </c>
      <c r="H39" s="53">
        <f>+G39+0.04</f>
        <v>0.73550000000000004</v>
      </c>
      <c r="I39" s="67"/>
      <c r="J39" s="45">
        <f>+(G39-($J$17/10000))+0</f>
        <v>0.6855</v>
      </c>
      <c r="K39" s="45">
        <f>+(G39+($K$17/10000))-0</f>
        <v>0.70550000000000002</v>
      </c>
      <c r="L39" s="8" t="s">
        <v>48</v>
      </c>
      <c r="M39" s="8"/>
      <c r="N39" s="48"/>
      <c r="O39" s="66" t="s">
        <v>47</v>
      </c>
      <c r="P39" s="52">
        <f t="shared" si="0"/>
        <v>0.69550000000000001</v>
      </c>
      <c r="Q39" s="53">
        <f>+P39+0.04</f>
        <v>0.73550000000000004</v>
      </c>
      <c r="R39" s="67"/>
      <c r="S39" s="45">
        <f>+(P39-($S$17/10000))+0</f>
        <v>0.68049999999999999</v>
      </c>
      <c r="T39" s="45">
        <f>+(P39+($T$17/10000))-0</f>
        <v>0.71050000000000002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199.54179291996158</v>
      </c>
      <c r="C41" s="8">
        <f>+C23/J41</f>
        <v>203.83959676821584</v>
      </c>
      <c r="D41" s="8"/>
      <c r="E41" s="8"/>
      <c r="F41" s="66" t="s">
        <v>50</v>
      </c>
      <c r="G41" s="52">
        <f>[1]POPULATE!G17</f>
        <v>6.7554999999999996</v>
      </c>
      <c r="H41" s="53">
        <f>+G41+0.04</f>
        <v>6.7954999999999997</v>
      </c>
      <c r="I41" s="67"/>
      <c r="J41" s="23">
        <f>+(G41-($J$17/10000))+0</f>
        <v>6.7454999999999998</v>
      </c>
      <c r="K41" s="23">
        <f>+(G41+($K$17/10000))-0</f>
        <v>6.7654999999999994</v>
      </c>
      <c r="L41" s="8" t="s">
        <v>51</v>
      </c>
      <c r="M41" s="8"/>
      <c r="N41" s="48"/>
      <c r="O41" s="66" t="s">
        <v>50</v>
      </c>
      <c r="P41" s="52">
        <f t="shared" si="0"/>
        <v>6.7554999999999996</v>
      </c>
      <c r="Q41" s="53">
        <f>+P41+0.04</f>
        <v>6.7954999999999997</v>
      </c>
      <c r="R41" s="67"/>
      <c r="S41" s="23">
        <f>+(P41-($S$17/10000))+0</f>
        <v>6.7404999999999999</v>
      </c>
      <c r="T41" s="23">
        <f>+(P41+($T$17/10000))-0</f>
        <v>6.7704999999999993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199.49756169646818</v>
      </c>
      <c r="C43" s="8">
        <f>+C23/J43</f>
        <v>203.79427893878761</v>
      </c>
      <c r="D43" s="35"/>
      <c r="E43" s="8"/>
      <c r="F43" s="8" t="s">
        <v>53</v>
      </c>
      <c r="G43" s="52">
        <f>[1]POPULATE!G18</f>
        <v>6.7569999999999997</v>
      </c>
      <c r="H43" s="53">
        <f>+G43+0.04</f>
        <v>6.7969999999999997</v>
      </c>
      <c r="I43" s="16"/>
      <c r="J43" s="23">
        <f>+(G43-($J$17/10000))+0</f>
        <v>6.7469999999999999</v>
      </c>
      <c r="K43" s="23">
        <f>+(G43+($K$17/10000))-0</f>
        <v>6.7669999999999995</v>
      </c>
      <c r="L43" s="76"/>
      <c r="M43" s="76"/>
      <c r="N43" s="48"/>
      <c r="O43" s="8" t="s">
        <v>53</v>
      </c>
      <c r="P43" s="52">
        <f t="shared" si="0"/>
        <v>6.7569999999999997</v>
      </c>
      <c r="Q43" s="53">
        <f>+P43+0.04</f>
        <v>6.7969999999999997</v>
      </c>
      <c r="R43" s="16"/>
      <c r="S43" s="23">
        <f>+(P43-($S$17/10000))+0</f>
        <v>6.742</v>
      </c>
      <c r="T43" s="23">
        <f>+(P43+($T$17/10000))-0</f>
        <v>6.7719999999999994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1379.62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1575.66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1850.62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203.56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84.53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8.52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1368.39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40" priority="3" operator="notBetween">
      <formula>$K$56*0.98</formula>
      <formula>$K$56*1.02</formula>
    </cfRule>
  </conditionalFormatting>
  <conditionalFormatting sqref="C23">
    <cfRule type="cellIs" dxfId="39" priority="4" operator="notBetween">
      <formula>$K$56*0.98</formula>
      <formula>$K$56*1.02</formula>
    </cfRule>
  </conditionalFormatting>
  <conditionalFormatting sqref="C1:D1"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  <cfRule type="iconSet" priority="2534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8" priority="24" operator="lessThan">
      <formula>0.6</formula>
    </cfRule>
    <cfRule type="cellIs" dxfId="37" priority="25" operator="greaterThan">
      <formula>0.7</formula>
    </cfRule>
  </conditionalFormatting>
  <conditionalFormatting sqref="G41">
    <cfRule type="cellIs" dxfId="36" priority="22" operator="lessThan">
      <formula>6.5</formula>
    </cfRule>
    <cfRule type="cellIs" dxfId="35" priority="23" operator="greaterThan">
      <formula>7.5</formula>
    </cfRule>
  </conditionalFormatting>
  <conditionalFormatting sqref="G43">
    <cfRule type="cellIs" dxfId="33" priority="1" operator="lessThan">
      <formula>6.5</formula>
    </cfRule>
    <cfRule type="cellIs" dxfId="34" priority="2" operator="greaterThan">
      <formula>7.5</formula>
    </cfRule>
  </conditionalFormatting>
  <conditionalFormatting sqref="J25">
    <cfRule type="cellIs" dxfId="32" priority="38" operator="lessThan">
      <formula>1</formula>
    </cfRule>
    <cfRule type="cellIs" dxfId="31" priority="39" operator="greaterThan">
      <formula>1.2</formula>
    </cfRule>
  </conditionalFormatting>
  <conditionalFormatting sqref="J27">
    <cfRule type="cellIs" dxfId="30" priority="37" operator="lessThan">
      <formula>140</formula>
    </cfRule>
  </conditionalFormatting>
  <conditionalFormatting sqref="J29">
    <cfRule type="cellIs" dxfId="29" priority="35" operator="lessThan">
      <formula>1.05</formula>
    </cfRule>
    <cfRule type="cellIs" dxfId="28" priority="36" operator="greaterThan">
      <formula>1.4</formula>
    </cfRule>
  </conditionalFormatting>
  <conditionalFormatting sqref="J31">
    <cfRule type="cellIs" dxfId="27" priority="33" operator="lessThan">
      <formula>0.7</formula>
    </cfRule>
    <cfRule type="cellIs" dxfId="26" priority="34" operator="greaterThan">
      <formula>1</formula>
    </cfRule>
  </conditionalFormatting>
  <conditionalFormatting sqref="J33">
    <cfRule type="cellIs" dxfId="25" priority="31" operator="lessThan">
      <formula>15</formula>
    </cfRule>
    <cfRule type="cellIs" dxfId="24" priority="32" operator="greaterThan">
      <formula>19</formula>
    </cfRule>
  </conditionalFormatting>
  <conditionalFormatting sqref="J35">
    <cfRule type="cellIs" dxfId="23" priority="29" operator="lessThan">
      <formula>6</formula>
    </cfRule>
    <cfRule type="cellIs" dxfId="22" priority="30" operator="greaterThan">
      <formula>7.5</formula>
    </cfRule>
  </conditionalFormatting>
  <conditionalFormatting sqref="J37">
    <cfRule type="cellIs" dxfId="21" priority="27" operator="lessThan">
      <formula>1.1</formula>
    </cfRule>
    <cfRule type="cellIs" dxfId="20" priority="28" operator="greaterThan">
      <formula>1.5</formula>
    </cfRule>
  </conditionalFormatting>
  <conditionalFormatting sqref="J39">
    <cfRule type="cellIs" dxfId="19" priority="26" operator="greaterThan">
      <formula>0.72</formula>
    </cfRule>
  </conditionalFormatting>
  <conditionalFormatting sqref="P44">
    <cfRule type="cellIs" dxfId="18" priority="5" operator="lessThan">
      <formula>0.82</formula>
    </cfRule>
    <cfRule type="cellIs" dxfId="17" priority="6" operator="greaterThan">
      <formula>0.88</formula>
    </cfRule>
  </conditionalFormatting>
  <conditionalFormatting sqref="S25">
    <cfRule type="cellIs" dxfId="16" priority="20" operator="lessThan">
      <formula>0.9</formula>
    </cfRule>
    <cfRule type="cellIs" dxfId="15" priority="21" operator="greaterThan">
      <formula>1.2</formula>
    </cfRule>
  </conditionalFormatting>
  <conditionalFormatting sqref="S27">
    <cfRule type="cellIs" dxfId="14" priority="18" operator="lessThan">
      <formula>145</formula>
    </cfRule>
    <cfRule type="cellIs" dxfId="13" priority="19" operator="greaterThan">
      <formula>165</formula>
    </cfRule>
  </conditionalFormatting>
  <conditionalFormatting sqref="S29">
    <cfRule type="cellIs" dxfId="12" priority="16" operator="lessThan">
      <formula>1.05</formula>
    </cfRule>
    <cfRule type="cellIs" dxfId="11" priority="17" operator="greaterThan">
      <formula>1.4</formula>
    </cfRule>
  </conditionalFormatting>
  <conditionalFormatting sqref="S31">
    <cfRule type="cellIs" dxfId="10" priority="14" operator="lessThan">
      <formula>0.71</formula>
    </cfRule>
    <cfRule type="cellIs" dxfId="9" priority="15" operator="greaterThan">
      <formula>0.9</formula>
    </cfRule>
  </conditionalFormatting>
  <conditionalFormatting sqref="S33">
    <cfRule type="cellIs" dxfId="8" priority="12" operator="lessThan">
      <formula>15</formula>
    </cfRule>
    <cfRule type="cellIs" dxfId="7" priority="13" operator="greaterThan">
      <formula>19</formula>
    </cfRule>
  </conditionalFormatting>
  <conditionalFormatting sqref="S35">
    <cfRule type="cellIs" dxfId="6" priority="10" operator="lessThan">
      <formula>6</formula>
    </cfRule>
    <cfRule type="cellIs" dxfId="5" priority="11" operator="greaterThan">
      <formula>7.5</formula>
    </cfRule>
  </conditionalFormatting>
  <conditionalFormatting sqref="S37">
    <cfRule type="cellIs" dxfId="4" priority="8" operator="lessThan">
      <formula>1.1</formula>
    </cfRule>
    <cfRule type="cellIs" dxfId="3" priority="9" operator="greaterThan">
      <formula>1.5</formula>
    </cfRule>
  </conditionalFormatting>
  <conditionalFormatting sqref="S39">
    <cfRule type="cellIs" dxfId="2" priority="7" operator="greaterThan">
      <formula>0.69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F7CB-1BD8-4C63-9103-E4847FF8AC85}">
  <dimension ref="A1:U160"/>
  <sheetViews>
    <sheetView tabSelected="1" topLeftCell="B1" workbookViewId="0">
      <selection activeCell="U40" sqref="U40"/>
    </sheetView>
  </sheetViews>
  <sheetFormatPr defaultColWidth="9" defaultRowHeight="12.5" x14ac:dyDescent="0.25"/>
  <cols>
    <col min="1" max="1" width="9" style="114" hidden="1" customWidth="1"/>
    <col min="2" max="2" width="16.26953125" style="114" customWidth="1"/>
    <col min="3" max="4" width="11.7265625" style="114" hidden="1" customWidth="1"/>
    <col min="5" max="5" width="15.81640625" style="114" hidden="1" customWidth="1"/>
    <col min="6" max="6" width="13.54296875" style="114" customWidth="1"/>
    <col min="7" max="7" width="8.81640625" style="114" customWidth="1"/>
    <col min="8" max="8" width="2.81640625" style="114" hidden="1" customWidth="1"/>
    <col min="9" max="9" width="0.1796875" style="114" customWidth="1"/>
    <col min="10" max="10" width="9" style="114"/>
    <col min="11" max="11" width="9.453125" style="114" bestFit="1" customWidth="1"/>
    <col min="12" max="16384" width="9" style="114"/>
  </cols>
  <sheetData>
    <row r="1" spans="1:21" ht="26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1375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v>0.30790000000000001</v>
      </c>
      <c r="D2" s="115">
        <f t="shared" ref="D2:D4" si="0">C2*0.01</f>
        <v>3.0790000000000001E-3</v>
      </c>
      <c r="E2" s="116">
        <f>C2-D2</f>
        <v>0.30482100000000001</v>
      </c>
      <c r="F2" s="117">
        <f>E2</f>
        <v>0.30482100000000001</v>
      </c>
      <c r="G2" s="112"/>
      <c r="H2" s="118">
        <f>(1/E2)-(1/C2)</f>
        <v>3.2806138684670749E-2</v>
      </c>
      <c r="I2" s="118">
        <f>H2*1000</f>
        <v>32.806138684670749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v>0.37703999999999999</v>
      </c>
      <c r="D3" s="115">
        <f t="shared" si="0"/>
        <v>3.7704000000000001E-3</v>
      </c>
      <c r="E3" s="116">
        <f t="shared" ref="E3:E11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v>0.38513999999999998</v>
      </c>
      <c r="D4" s="115">
        <f t="shared" si="0"/>
        <v>3.8514E-3</v>
      </c>
      <c r="E4" s="116">
        <f t="shared" si="1"/>
        <v>0.38128859999999998</v>
      </c>
      <c r="F4" s="117">
        <f t="shared" si="2"/>
        <v>0.38128859999999998</v>
      </c>
      <c r="G4" s="112"/>
      <c r="H4" s="118">
        <f t="shared" si="3"/>
        <v>2.6226852835358638E-2</v>
      </c>
      <c r="I4" s="118">
        <f t="shared" si="4"/>
        <v>26.226852835358638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v>0.71009999999999995</v>
      </c>
      <c r="D5" s="115">
        <f>C5*0.01</f>
        <v>7.1009999999999997E-3</v>
      </c>
      <c r="E5" s="116">
        <f t="shared" si="1"/>
        <v>0.70299899999999993</v>
      </c>
      <c r="F5" s="117">
        <f t="shared" si="2"/>
        <v>0.70299899999999993</v>
      </c>
      <c r="G5" s="112"/>
      <c r="H5" s="118">
        <f t="shared" si="3"/>
        <v>1.4224771301239336E-2</v>
      </c>
      <c r="I5" s="118">
        <f t="shared" si="4"/>
        <v>14.224771301239336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v>0.75329500000000005</v>
      </c>
      <c r="D6" s="115">
        <f>C6*0.015</f>
        <v>1.1299425E-2</v>
      </c>
      <c r="E6" s="116">
        <f t="shared" si="1"/>
        <v>0.74199557500000002</v>
      </c>
      <c r="F6" s="117">
        <f t="shared" si="2"/>
        <v>0.74199557500000002</v>
      </c>
      <c r="G6" s="112"/>
      <c r="H6" s="118">
        <f t="shared" si="3"/>
        <v>2.0215753982090856E-2</v>
      </c>
      <c r="I6" s="118">
        <f t="shared" si="4"/>
        <v>20.215753982090856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v>0.75329500000000005</v>
      </c>
      <c r="D7" s="115">
        <f t="shared" ref="D7:D11" si="5">C7*0.015</f>
        <v>1.1299425E-2</v>
      </c>
      <c r="E7" s="116">
        <f t="shared" si="1"/>
        <v>0.74199557500000002</v>
      </c>
      <c r="F7" s="117">
        <f t="shared" si="2"/>
        <v>0.74199557500000002</v>
      </c>
      <c r="G7" s="112"/>
      <c r="H7" s="118">
        <f t="shared" si="3"/>
        <v>2.0215753982090856E-2</v>
      </c>
      <c r="I7" s="118">
        <f t="shared" si="4"/>
        <v>20.215753982090856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v>0.75329500000000005</v>
      </c>
      <c r="D8" s="115">
        <f t="shared" si="5"/>
        <v>1.1299425E-2</v>
      </c>
      <c r="E8" s="116">
        <f t="shared" si="1"/>
        <v>0.74199557500000002</v>
      </c>
      <c r="F8" s="117">
        <f t="shared" si="2"/>
        <v>0.74199557500000002</v>
      </c>
      <c r="G8" s="112"/>
      <c r="H8" s="118">
        <f t="shared" si="3"/>
        <v>2.0215753982090856E-2</v>
      </c>
      <c r="I8" s="118">
        <f t="shared" si="4"/>
        <v>20.215753982090856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v>0.75329500000000005</v>
      </c>
      <c r="D9" s="115">
        <f t="shared" si="5"/>
        <v>1.1299425E-2</v>
      </c>
      <c r="E9" s="116">
        <f t="shared" si="1"/>
        <v>0.74199557500000002</v>
      </c>
      <c r="F9" s="117">
        <f t="shared" si="2"/>
        <v>0.74199557500000002</v>
      </c>
      <c r="G9" s="112"/>
      <c r="H9" s="118">
        <f t="shared" si="3"/>
        <v>2.0215753982090856E-2</v>
      </c>
      <c r="I9" s="118">
        <f t="shared" si="4"/>
        <v>20.215753982090856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v>0.82079999999999997</v>
      </c>
      <c r="D10" s="115">
        <f t="shared" si="5"/>
        <v>1.2311999999999998E-2</v>
      </c>
      <c r="E10" s="116">
        <f t="shared" si="1"/>
        <v>0.80848799999999998</v>
      </c>
      <c r="F10" s="117">
        <f t="shared" si="2"/>
        <v>0.80848799999999998</v>
      </c>
      <c r="G10" s="112"/>
      <c r="H10" s="118">
        <f t="shared" si="3"/>
        <v>1.8553151067177254E-2</v>
      </c>
      <c r="I10" s="118">
        <f t="shared" si="4"/>
        <v>18.553151067177254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v>0.87919800000000004</v>
      </c>
      <c r="D12" s="115">
        <f t="shared" ref="D12:D28" si="6">C12*0.025</f>
        <v>2.1979950000000002E-2</v>
      </c>
      <c r="E12" s="116">
        <f>C12-D12</f>
        <v>0.85721805000000006</v>
      </c>
      <c r="F12" s="117">
        <f t="shared" si="2"/>
        <v>0.85721805000000006</v>
      </c>
      <c r="G12" s="112"/>
      <c r="H12" s="118">
        <f t="shared" si="3"/>
        <v>2.9164108245270715E-2</v>
      </c>
      <c r="I12" s="118">
        <f t="shared" si="4"/>
        <v>29.164108245270715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v>1.2935000000000001</v>
      </c>
      <c r="D16" s="115">
        <f t="shared" si="6"/>
        <v>3.2337500000000005E-2</v>
      </c>
      <c r="E16" s="116">
        <f>C16-D16</f>
        <v>1.2611625000000002</v>
      </c>
      <c r="F16" s="117">
        <f t="shared" si="2"/>
        <v>1.2611625000000002</v>
      </c>
      <c r="G16" s="112"/>
      <c r="H16" s="118">
        <f t="shared" si="3"/>
        <v>1.9822980781620037E-2</v>
      </c>
      <c r="I16" s="118">
        <f t="shared" si="4"/>
        <v>19.822980781620036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v>1.2935000000000001</v>
      </c>
      <c r="D17" s="115">
        <f t="shared" si="6"/>
        <v>3.2337500000000005E-2</v>
      </c>
      <c r="E17" s="116">
        <f t="shared" si="7"/>
        <v>1.2611625000000002</v>
      </c>
      <c r="F17" s="117">
        <f t="shared" si="2"/>
        <v>1.2611625000000002</v>
      </c>
      <c r="G17" s="112"/>
      <c r="H17" s="118">
        <f t="shared" si="3"/>
        <v>1.9822980781620037E-2</v>
      </c>
      <c r="I17" s="118">
        <f t="shared" si="4"/>
        <v>19.822980781620036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v>1.4115</v>
      </c>
      <c r="D18" s="115">
        <f t="shared" si="6"/>
        <v>3.5287499999999999E-2</v>
      </c>
      <c r="E18" s="116">
        <f t="shared" si="7"/>
        <v>1.3762125000000001</v>
      </c>
      <c r="F18" s="117">
        <f t="shared" si="2"/>
        <v>1.3762125000000001</v>
      </c>
      <c r="G18" s="112"/>
      <c r="H18" s="118">
        <f t="shared" si="3"/>
        <v>1.8165799249752479E-2</v>
      </c>
      <c r="I18" s="118">
        <f t="shared" si="4"/>
        <v>18.165799249752478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v>1.444877</v>
      </c>
      <c r="D19" s="115">
        <f t="shared" si="6"/>
        <v>3.6121924999999999E-2</v>
      </c>
      <c r="E19" s="116">
        <f t="shared" si="7"/>
        <v>1.408755075</v>
      </c>
      <c r="F19" s="117">
        <f t="shared" si="2"/>
        <v>1.408755075</v>
      </c>
      <c r="G19" s="112"/>
      <c r="H19" s="118">
        <f t="shared" si="3"/>
        <v>1.7746164996069291E-2</v>
      </c>
      <c r="I19" s="118">
        <f t="shared" si="4"/>
        <v>17.74616499606929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v>1.719562</v>
      </c>
      <c r="D21" s="115">
        <f t="shared" si="6"/>
        <v>4.2989050000000001E-2</v>
      </c>
      <c r="E21" s="116">
        <f t="shared" si="7"/>
        <v>1.67657295</v>
      </c>
      <c r="F21" s="117">
        <f t="shared" si="2"/>
        <v>1.67657295</v>
      </c>
      <c r="G21" s="112"/>
      <c r="H21" s="118">
        <f t="shared" si="3"/>
        <v>1.4911370244879651E-2</v>
      </c>
      <c r="I21" s="118">
        <f t="shared" si="4"/>
        <v>14.911370244879652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v>1.734605</v>
      </c>
      <c r="D22" s="115">
        <f t="shared" si="6"/>
        <v>4.3365125000000004E-2</v>
      </c>
      <c r="E22" s="116">
        <f t="shared" si="7"/>
        <v>1.6912398749999999</v>
      </c>
      <c r="F22" s="117">
        <f t="shared" si="2"/>
        <v>1.6912398749999999</v>
      </c>
      <c r="G22" s="112"/>
      <c r="H22" s="118">
        <f t="shared" si="3"/>
        <v>1.47820544971482E-2</v>
      </c>
      <c r="I22" s="118">
        <f t="shared" si="4"/>
        <v>14.7820544971482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v>2.2125026999999999</v>
      </c>
      <c r="D27" s="115">
        <f t="shared" si="6"/>
        <v>5.53125675E-2</v>
      </c>
      <c r="E27" s="116">
        <f t="shared" si="7"/>
        <v>2.1571901324999998</v>
      </c>
      <c r="F27" s="117">
        <f t="shared" si="2"/>
        <v>2.1571901324999998</v>
      </c>
      <c r="G27" s="112"/>
      <c r="H27" s="118">
        <f t="shared" si="3"/>
        <v>1.1589149988845526E-2</v>
      </c>
      <c r="I27" s="118">
        <f t="shared" si="4"/>
        <v>11.589149988845527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v>2.3203838000000001</v>
      </c>
      <c r="D28" s="115">
        <f t="shared" si="6"/>
        <v>5.8009595000000004E-2</v>
      </c>
      <c r="E28" s="116">
        <f t="shared" si="7"/>
        <v>2.262374205</v>
      </c>
      <c r="F28" s="117">
        <f t="shared" si="2"/>
        <v>2.262374205</v>
      </c>
      <c r="G28" s="112"/>
      <c r="H28" s="118">
        <f t="shared" si="3"/>
        <v>1.1050338155707551E-2</v>
      </c>
      <c r="I28" s="118">
        <f t="shared" si="4"/>
        <v>11.05033815570755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v>2.59</v>
      </c>
      <c r="D29" s="115">
        <f>C29*0.03</f>
        <v>7.7699999999999991E-2</v>
      </c>
      <c r="E29" s="116">
        <f t="shared" si="7"/>
        <v>2.5122999999999998</v>
      </c>
      <c r="F29" s="117">
        <f t="shared" si="2"/>
        <v>2.5122999999999998</v>
      </c>
      <c r="G29" s="112"/>
      <c r="H29" s="118">
        <f t="shared" si="3"/>
        <v>1.194124905465116E-2</v>
      </c>
      <c r="I29" s="118">
        <f t="shared" si="4"/>
        <v>11.941249054651159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v>2.6916644999999999</v>
      </c>
      <c r="D30" s="115">
        <f t="shared" ref="D30:D34" si="8">C30*0.03</f>
        <v>8.0749934999999995E-2</v>
      </c>
      <c r="E30" s="116">
        <f t="shared" si="7"/>
        <v>2.6109145649999999</v>
      </c>
      <c r="F30" s="117">
        <f t="shared" si="2"/>
        <v>2.6109145649999999</v>
      </c>
      <c r="G30" s="112"/>
      <c r="H30" s="118">
        <f t="shared" si="3"/>
        <v>1.149022660571053E-2</v>
      </c>
      <c r="I30" s="118">
        <f t="shared" si="4"/>
        <v>11.490226605710529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v>2.9062999999999999</v>
      </c>
      <c r="D32" s="115">
        <f t="shared" si="8"/>
        <v>8.7188999999999989E-2</v>
      </c>
      <c r="E32" s="116">
        <f t="shared" si="7"/>
        <v>2.8191109999999999</v>
      </c>
      <c r="F32" s="117">
        <f t="shared" si="2"/>
        <v>2.8191109999999999</v>
      </c>
      <c r="G32" s="112"/>
      <c r="H32" s="118">
        <f t="shared" si="3"/>
        <v>1.064165263446526E-2</v>
      </c>
      <c r="I32" s="118">
        <f t="shared" si="4"/>
        <v>10.64165263446526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v>2.9649999999999999</v>
      </c>
      <c r="D33" s="115">
        <f t="shared" si="8"/>
        <v>8.8949999999999987E-2</v>
      </c>
      <c r="E33" s="116">
        <f t="shared" si="7"/>
        <v>2.8760499999999998</v>
      </c>
      <c r="F33" s="117">
        <f t="shared" si="2"/>
        <v>2.8760499999999998</v>
      </c>
      <c r="G33" s="112"/>
      <c r="H33" s="118">
        <f t="shared" si="3"/>
        <v>1.043097303593471E-2</v>
      </c>
      <c r="I33" s="118">
        <f t="shared" si="4"/>
        <v>10.430973035934709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v>3.0859999999999999</v>
      </c>
      <c r="D34" s="115">
        <f t="shared" si="8"/>
        <v>9.2579999999999996E-2</v>
      </c>
      <c r="E34" s="116">
        <f t="shared" si="7"/>
        <v>2.99342</v>
      </c>
      <c r="F34" s="117">
        <f t="shared" si="2"/>
        <v>2.99342</v>
      </c>
      <c r="G34" s="112"/>
      <c r="H34" s="118">
        <f t="shared" si="3"/>
        <v>1.0021981546191272E-2</v>
      </c>
      <c r="I34" s="118">
        <f t="shared" si="4"/>
        <v>10.021981546191272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v>3.4119000000000002</v>
      </c>
      <c r="D35" s="115">
        <f>C35*0.035</f>
        <v>0.11941650000000002</v>
      </c>
      <c r="E35" s="116">
        <f t="shared" si="7"/>
        <v>3.2924835000000003</v>
      </c>
      <c r="F35" s="117">
        <f t="shared" si="2"/>
        <v>3.2924835000000003</v>
      </c>
      <c r="G35" s="112"/>
      <c r="H35" s="118">
        <f t="shared" si="3"/>
        <v>1.0630273469859453E-2</v>
      </c>
      <c r="I35" s="118">
        <f t="shared" si="4"/>
        <v>10.630273469859453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v>3.5045500000000001</v>
      </c>
      <c r="D36" s="115">
        <f t="shared" ref="D36:D42" si="9">C36*0.035</f>
        <v>0.12265925000000001</v>
      </c>
      <c r="E36" s="116">
        <f t="shared" si="7"/>
        <v>3.3818907500000002</v>
      </c>
      <c r="F36" s="117">
        <f t="shared" si="2"/>
        <v>3.3818907500000002</v>
      </c>
      <c r="G36" s="112"/>
      <c r="H36" s="118">
        <f t="shared" si="3"/>
        <v>1.0349240288143546E-2</v>
      </c>
      <c r="I36" s="118">
        <f t="shared" si="4"/>
        <v>10.349240288143546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v>3.6728999999999998</v>
      </c>
      <c r="D38" s="115">
        <f t="shared" si="9"/>
        <v>0.12855150000000001</v>
      </c>
      <c r="E38" s="116">
        <f t="shared" si="7"/>
        <v>3.5443484999999999</v>
      </c>
      <c r="F38" s="117">
        <f t="shared" si="2"/>
        <v>3.5443484999999999</v>
      </c>
      <c r="G38" s="112"/>
      <c r="H38" s="118">
        <f t="shared" si="3"/>
        <v>9.8748754531333138E-3</v>
      </c>
      <c r="I38" s="118">
        <f t="shared" si="4"/>
        <v>9.8748754531333134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v>3.7557</v>
      </c>
      <c r="D39" s="115">
        <f t="shared" si="9"/>
        <v>0.13144950000000002</v>
      </c>
      <c r="E39" s="116">
        <f t="shared" si="7"/>
        <v>3.6242505</v>
      </c>
      <c r="F39" s="117">
        <f t="shared" si="2"/>
        <v>3.6242505</v>
      </c>
      <c r="G39" s="112"/>
      <c r="H39" s="118">
        <f t="shared" si="3"/>
        <v>9.6571691167594564E-3</v>
      </c>
      <c r="I39" s="118">
        <f t="shared" si="4"/>
        <v>9.6571691167594569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v>3.8115000000000001</v>
      </c>
      <c r="D40" s="115">
        <f t="shared" si="9"/>
        <v>0.13340250000000001</v>
      </c>
      <c r="E40" s="116">
        <f t="shared" si="7"/>
        <v>3.6780975000000002</v>
      </c>
      <c r="F40" s="117">
        <f t="shared" si="2"/>
        <v>3.6780975000000002</v>
      </c>
      <c r="G40" s="112"/>
      <c r="H40" s="118">
        <f t="shared" si="3"/>
        <v>9.5157890730194206E-3</v>
      </c>
      <c r="I40" s="118">
        <f t="shared" si="4"/>
        <v>9.5157890730194197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v>4.0940000000000003</v>
      </c>
      <c r="D41" s="115">
        <f t="shared" si="9"/>
        <v>0.14329000000000003</v>
      </c>
      <c r="E41" s="116">
        <f t="shared" si="7"/>
        <v>3.9507100000000004</v>
      </c>
      <c r="F41" s="117">
        <f t="shared" si="2"/>
        <v>3.9507100000000004</v>
      </c>
      <c r="G41" s="112"/>
      <c r="H41" s="118">
        <f t="shared" si="3"/>
        <v>8.8591670864224259E-3</v>
      </c>
      <c r="I41" s="118">
        <f t="shared" si="4"/>
        <v>8.8591670864224259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v>4.4033464999999996</v>
      </c>
      <c r="D42" s="115">
        <f t="shared" si="9"/>
        <v>0.15411712750000001</v>
      </c>
      <c r="E42" s="116">
        <f t="shared" si="7"/>
        <v>4.2492293724999994</v>
      </c>
      <c r="F42" s="117">
        <f t="shared" si="2"/>
        <v>4.2492293724999994</v>
      </c>
      <c r="G42" s="112"/>
      <c r="H42" s="118">
        <f t="shared" si="3"/>
        <v>8.2367876458991907E-3</v>
      </c>
      <c r="I42" s="118">
        <f t="shared" si="4"/>
        <v>8.2367876458991915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v>4.6078999999999999</v>
      </c>
      <c r="D43" s="115">
        <f>C43*0.04</f>
        <v>0.18431600000000001</v>
      </c>
      <c r="E43" s="116">
        <f t="shared" si="7"/>
        <v>4.423584</v>
      </c>
      <c r="F43" s="117">
        <f t="shared" si="2"/>
        <v>4.423584</v>
      </c>
      <c r="G43" s="112"/>
      <c r="H43" s="118">
        <f t="shared" si="3"/>
        <v>9.0424416039121269E-3</v>
      </c>
      <c r="I43" s="118">
        <f t="shared" si="4"/>
        <v>9.0424416039121276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v>5.1420000000000003</v>
      </c>
      <c r="D44" s="115">
        <f t="shared" ref="D44:D57" si="10">C44*0.04</f>
        <v>0.20568000000000003</v>
      </c>
      <c r="E44" s="116">
        <f t="shared" si="7"/>
        <v>4.9363200000000003</v>
      </c>
      <c r="F44" s="117">
        <f t="shared" si="2"/>
        <v>4.9363200000000003</v>
      </c>
      <c r="G44" s="112"/>
      <c r="H44" s="118">
        <f t="shared" si="3"/>
        <v>8.1032023855827917E-3</v>
      </c>
      <c r="I44" s="118">
        <f t="shared" si="4"/>
        <v>8.1032023855827919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v>6.4201055</v>
      </c>
      <c r="D45" s="115">
        <f t="shared" si="10"/>
        <v>0.25680422000000003</v>
      </c>
      <c r="E45" s="116">
        <f t="shared" si="7"/>
        <v>6.1633012799999998</v>
      </c>
      <c r="F45" s="117">
        <f t="shared" si="2"/>
        <v>6.1633012799999998</v>
      </c>
      <c r="G45" s="112"/>
      <c r="H45" s="118">
        <f t="shared" si="3"/>
        <v>6.4900283440305906E-3</v>
      </c>
      <c r="I45" s="118">
        <f t="shared" si="4"/>
        <v>6.4900283440305904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v>6.5724</v>
      </c>
      <c r="D46" s="115">
        <f t="shared" si="10"/>
        <v>0.26289600000000002</v>
      </c>
      <c r="E46" s="116">
        <f t="shared" si="7"/>
        <v>6.3095040000000004</v>
      </c>
      <c r="F46" s="117">
        <f t="shared" si="2"/>
        <v>6.3095040000000004</v>
      </c>
      <c r="G46" s="112"/>
      <c r="H46" s="118">
        <f t="shared" si="3"/>
        <v>6.3396425455947147E-3</v>
      </c>
      <c r="I46" s="118">
        <f t="shared" si="4"/>
        <v>6.3396425455947147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v>6.7725999999999997</v>
      </c>
      <c r="D47" s="115">
        <f t="shared" si="10"/>
        <v>0.27090399999999998</v>
      </c>
      <c r="E47" s="116">
        <f t="shared" si="7"/>
        <v>6.5016959999999999</v>
      </c>
      <c r="F47" s="117">
        <f t="shared" si="2"/>
        <v>6.5016959999999999</v>
      </c>
      <c r="G47" s="112"/>
      <c r="H47" s="118">
        <f t="shared" si="3"/>
        <v>6.1522408922225769E-3</v>
      </c>
      <c r="I47" s="118">
        <f t="shared" si="4"/>
        <v>6.1522408922225766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v>6.7679</v>
      </c>
      <c r="D48" s="115">
        <f t="shared" si="10"/>
        <v>0.27071600000000001</v>
      </c>
      <c r="E48" s="116">
        <f t="shared" si="7"/>
        <v>6.4971839999999998</v>
      </c>
      <c r="F48" s="117">
        <f t="shared" si="2"/>
        <v>6.4971839999999998</v>
      </c>
      <c r="G48" s="112"/>
      <c r="H48" s="118">
        <f t="shared" si="3"/>
        <v>6.1565133448583387E-3</v>
      </c>
      <c r="I48" s="118">
        <f t="shared" si="4"/>
        <v>6.1565133448583387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v>7.6399192999999999</v>
      </c>
      <c r="D49" s="115">
        <f t="shared" si="10"/>
        <v>0.30559677200000002</v>
      </c>
      <c r="E49" s="116">
        <f t="shared" si="7"/>
        <v>7.3343225279999995</v>
      </c>
      <c r="F49" s="117">
        <f t="shared" si="2"/>
        <v>7.3343225279999995</v>
      </c>
      <c r="G49" s="112"/>
      <c r="H49" s="118">
        <f t="shared" si="3"/>
        <v>5.4538097891514148E-3</v>
      </c>
      <c r="I49" s="118">
        <f t="shared" si="4"/>
        <v>5.453809789151415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v>7.8208127000000003</v>
      </c>
      <c r="D50" s="115">
        <f t="shared" si="10"/>
        <v>0.31283250800000001</v>
      </c>
      <c r="E50" s="116">
        <f t="shared" si="7"/>
        <v>7.5079801920000007</v>
      </c>
      <c r="F50" s="117">
        <f t="shared" si="2"/>
        <v>7.5079801920000007</v>
      </c>
      <c r="G50" s="112"/>
      <c r="H50" s="118">
        <f t="shared" si="3"/>
        <v>5.3276645618513252E-3</v>
      </c>
      <c r="I50" s="118">
        <f t="shared" si="4"/>
        <v>5.327664561851325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v>7.8441000000000001</v>
      </c>
      <c r="D51" s="115">
        <f t="shared" si="10"/>
        <v>0.31376399999999999</v>
      </c>
      <c r="E51" s="116">
        <f t="shared" si="7"/>
        <v>7.5303360000000001</v>
      </c>
      <c r="F51" s="117">
        <f t="shared" si="2"/>
        <v>7.5303360000000001</v>
      </c>
      <c r="G51" s="112"/>
      <c r="H51" s="118">
        <f t="shared" si="3"/>
        <v>5.3118479706615873E-3</v>
      </c>
      <c r="I51" s="118">
        <f t="shared" si="4"/>
        <v>5.3118479706615869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v>8.0909999999999993</v>
      </c>
      <c r="D52" s="115">
        <f t="shared" si="10"/>
        <v>0.32363999999999998</v>
      </c>
      <c r="E52" s="116">
        <f t="shared" si="7"/>
        <v>7.7673599999999992</v>
      </c>
      <c r="F52" s="117">
        <f t="shared" si="2"/>
        <v>7.7673599999999992</v>
      </c>
      <c r="G52" s="112"/>
      <c r="H52" s="118">
        <f t="shared" si="3"/>
        <v>5.1497548716681191E-3</v>
      </c>
      <c r="I52" s="118">
        <f t="shared" si="4"/>
        <v>5.1497548716681187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v>9.2434999999999992</v>
      </c>
      <c r="D54" s="115">
        <f t="shared" si="10"/>
        <v>0.36973999999999996</v>
      </c>
      <c r="E54" s="116">
        <f t="shared" si="7"/>
        <v>8.873759999999999</v>
      </c>
      <c r="F54" s="117">
        <f t="shared" si="2"/>
        <v>8.873759999999999</v>
      </c>
      <c r="G54" s="112"/>
      <c r="H54" s="118">
        <f t="shared" si="3"/>
        <v>4.5076720578424573E-3</v>
      </c>
      <c r="I54" s="118">
        <f t="shared" si="4"/>
        <v>4.5076720578424574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v>9.3905999999999992</v>
      </c>
      <c r="D55" s="115">
        <f t="shared" si="10"/>
        <v>0.37562399999999996</v>
      </c>
      <c r="E55" s="116">
        <f t="shared" si="7"/>
        <v>9.014975999999999</v>
      </c>
      <c r="F55" s="117">
        <f t="shared" si="2"/>
        <v>9.014975999999999</v>
      </c>
      <c r="G55" s="112"/>
      <c r="H55" s="118">
        <f t="shared" si="3"/>
        <v>4.4370611746498423E-3</v>
      </c>
      <c r="I55" s="118">
        <f t="shared" si="4"/>
        <v>4.4370611746498421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v>9.7852999999999994</v>
      </c>
      <c r="D56" s="115">
        <f t="shared" si="10"/>
        <v>0.39141199999999998</v>
      </c>
      <c r="E56" s="116">
        <f t="shared" si="7"/>
        <v>9.3938879999999987</v>
      </c>
      <c r="F56" s="117">
        <f t="shared" si="2"/>
        <v>9.3938879999999987</v>
      </c>
      <c r="G56" s="112"/>
      <c r="H56" s="118">
        <f t="shared" si="3"/>
        <v>4.2580878119900939E-3</v>
      </c>
      <c r="I56" s="118">
        <f t="shared" si="4"/>
        <v>4.2580878119900936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v>9.7301000000000002</v>
      </c>
      <c r="D57" s="115">
        <f t="shared" si="10"/>
        <v>0.38920399999999999</v>
      </c>
      <c r="E57" s="116">
        <f t="shared" si="7"/>
        <v>9.3408960000000008</v>
      </c>
      <c r="F57" s="117">
        <f t="shared" si="2"/>
        <v>9.3408960000000008</v>
      </c>
      <c r="G57" s="112"/>
      <c r="H57" s="118">
        <f t="shared" si="3"/>
        <v>4.2822444442160573E-3</v>
      </c>
      <c r="I57" s="118">
        <f t="shared" si="4"/>
        <v>4.2822444442160572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v>11.8</v>
      </c>
      <c r="D58" s="115">
        <f>C58*0.045</f>
        <v>0.53100000000000003</v>
      </c>
      <c r="E58" s="116">
        <f t="shared" si="7"/>
        <v>11.269</v>
      </c>
      <c r="F58" s="117">
        <f t="shared" si="2"/>
        <v>11.269</v>
      </c>
      <c r="G58" s="112"/>
      <c r="H58" s="118">
        <f t="shared" si="3"/>
        <v>3.9932558345904673E-3</v>
      </c>
      <c r="I58" s="118">
        <f t="shared" si="4"/>
        <v>3.9932558345904674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v>11.68</v>
      </c>
      <c r="D59" s="115">
        <f t="shared" ref="D59:D69" si="11">C59*0.045</f>
        <v>0.52559999999999996</v>
      </c>
      <c r="E59" s="116">
        <f t="shared" si="7"/>
        <v>11.154399999999999</v>
      </c>
      <c r="F59" s="117">
        <f t="shared" si="2"/>
        <v>11.154399999999999</v>
      </c>
      <c r="G59" s="112"/>
      <c r="H59" s="118">
        <f t="shared" si="3"/>
        <v>4.0342824356307955E-3</v>
      </c>
      <c r="I59" s="118">
        <f t="shared" si="4"/>
        <v>4.0342824356307956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v>13.80128</v>
      </c>
      <c r="D60" s="115">
        <f t="shared" si="11"/>
        <v>0.62105759999999999</v>
      </c>
      <c r="E60" s="116">
        <f t="shared" si="7"/>
        <v>13.1802224</v>
      </c>
      <c r="F60" s="117">
        <f t="shared" si="2"/>
        <v>13.1802224</v>
      </c>
      <c r="G60" s="112"/>
      <c r="H60" s="118">
        <f t="shared" si="3"/>
        <v>3.4142064249234605E-3</v>
      </c>
      <c r="I60" s="118">
        <f t="shared" si="4"/>
        <v>3.4142064249234605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v>14.369101000000001</v>
      </c>
      <c r="D61" s="115">
        <f t="shared" si="11"/>
        <v>0.64660954500000001</v>
      </c>
      <c r="E61" s="116">
        <f t="shared" si="7"/>
        <v>13.722491455</v>
      </c>
      <c r="F61" s="117">
        <f t="shared" si="2"/>
        <v>13.722491455</v>
      </c>
      <c r="G61" s="112"/>
      <c r="H61" s="118">
        <f t="shared" si="3"/>
        <v>3.2792878864285058E-3</v>
      </c>
      <c r="I61" s="118">
        <f t="shared" si="4"/>
        <v>3.2792878864285058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v>16.799399999999999</v>
      </c>
      <c r="D63" s="115">
        <f t="shared" si="11"/>
        <v>0.7559729999999999</v>
      </c>
      <c r="E63" s="116">
        <f t="shared" si="7"/>
        <v>16.043426999999998</v>
      </c>
      <c r="F63" s="117">
        <f t="shared" si="2"/>
        <v>16.043426999999998</v>
      </c>
      <c r="G63" s="112"/>
      <c r="H63" s="118">
        <f t="shared" si="3"/>
        <v>2.8048870107365495E-3</v>
      </c>
      <c r="I63" s="118">
        <f t="shared" si="4"/>
        <v>2.8048870107365493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v>16.799399999999999</v>
      </c>
      <c r="D64" s="115">
        <f t="shared" si="11"/>
        <v>0.7559729999999999</v>
      </c>
      <c r="E64" s="116">
        <f t="shared" si="7"/>
        <v>16.043426999999998</v>
      </c>
      <c r="F64" s="117">
        <f t="shared" si="2"/>
        <v>16.043426999999998</v>
      </c>
      <c r="G64" s="112"/>
      <c r="H64" s="118">
        <f t="shared" si="3"/>
        <v>2.8048870107365495E-3</v>
      </c>
      <c r="I64" s="118">
        <f t="shared" si="4"/>
        <v>2.8048870107365493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v>16.806702000000001</v>
      </c>
      <c r="D65" s="115">
        <f t="shared" si="11"/>
        <v>0.75630159000000008</v>
      </c>
      <c r="E65" s="116">
        <f t="shared" si="7"/>
        <v>16.050400410000002</v>
      </c>
      <c r="F65" s="117">
        <f t="shared" si="2"/>
        <v>16.050400410000002</v>
      </c>
      <c r="G65" s="112"/>
      <c r="H65" s="118">
        <f t="shared" si="3"/>
        <v>2.8036683727817313E-3</v>
      </c>
      <c r="I65" s="118">
        <f t="shared" si="4"/>
        <v>2.8036683727817313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v>16.806702000000001</v>
      </c>
      <c r="D66" s="115">
        <f t="shared" si="11"/>
        <v>0.75630159000000008</v>
      </c>
      <c r="E66" s="116">
        <f t="shared" si="7"/>
        <v>16.050400410000002</v>
      </c>
      <c r="F66" s="117">
        <f t="shared" si="2"/>
        <v>16.050400410000002</v>
      </c>
      <c r="G66" s="112"/>
      <c r="H66" s="118">
        <f t="shared" si="3"/>
        <v>2.8036683727817313E-3</v>
      </c>
      <c r="I66" s="118">
        <f t="shared" si="4"/>
        <v>2.8036683727817313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v>17.4312</v>
      </c>
      <c r="D67" s="115">
        <f t="shared" si="11"/>
        <v>0.78440399999999999</v>
      </c>
      <c r="E67" s="116">
        <f t="shared" si="7"/>
        <v>16.646796000000002</v>
      </c>
      <c r="F67" s="117">
        <f t="shared" ref="F67:F130" si="12">E67</f>
        <v>16.646796000000002</v>
      </c>
      <c r="G67" s="112"/>
      <c r="H67" s="118">
        <f t="shared" ref="H67:H130" si="13">(1/E67)-(1/C67)</f>
        <v>2.7032228904589131E-3</v>
      </c>
      <c r="I67" s="118">
        <f t="shared" ref="I67:I130" si="14">H67*1000</f>
        <v>2.7032228904589131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v>17.654682000000001</v>
      </c>
      <c r="D68" s="115">
        <f t="shared" si="11"/>
        <v>0.79446068999999997</v>
      </c>
      <c r="E68" s="116">
        <f t="shared" si="7"/>
        <v>16.86022131</v>
      </c>
      <c r="F68" s="117">
        <f t="shared" si="12"/>
        <v>16.86022131</v>
      </c>
      <c r="G68" s="112"/>
      <c r="H68" s="118">
        <f t="shared" si="13"/>
        <v>2.6690041116666716E-3</v>
      </c>
      <c r="I68" s="118">
        <f t="shared" si="14"/>
        <v>2.6690041116666716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v>18.799408</v>
      </c>
      <c r="D69" s="115">
        <f t="shared" si="11"/>
        <v>0.84597336000000001</v>
      </c>
      <c r="E69" s="116">
        <f t="shared" si="7"/>
        <v>17.953434640000001</v>
      </c>
      <c r="F69" s="117">
        <f t="shared" si="12"/>
        <v>17.953434640000001</v>
      </c>
      <c r="G69" s="112"/>
      <c r="H69" s="118">
        <f t="shared" si="13"/>
        <v>2.5064841854683662E-3</v>
      </c>
      <c r="I69" s="118">
        <f t="shared" si="14"/>
        <v>2.5064841854683664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v>21.288</v>
      </c>
      <c r="D70" s="115">
        <f>C70*0.05</f>
        <v>1.0644</v>
      </c>
      <c r="E70" s="116">
        <f t="shared" si="7"/>
        <v>20.223600000000001</v>
      </c>
      <c r="F70" s="117">
        <f t="shared" si="12"/>
        <v>20.223600000000001</v>
      </c>
      <c r="G70" s="112"/>
      <c r="H70" s="118">
        <f t="shared" si="13"/>
        <v>2.4723590260883263E-3</v>
      </c>
      <c r="I70" s="118">
        <f t="shared" si="14"/>
        <v>2.4723590260883261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v>21.775563999999999</v>
      </c>
      <c r="D71" s="115">
        <f t="shared" ref="D71:D134" si="15">C71*0.05</f>
        <v>1.0887781999999999</v>
      </c>
      <c r="E71" s="116">
        <f t="shared" si="7"/>
        <v>20.686785799999999</v>
      </c>
      <c r="F71" s="117">
        <f t="shared" si="12"/>
        <v>20.686785799999999</v>
      </c>
      <c r="G71" s="112"/>
      <c r="H71" s="118">
        <f t="shared" si="13"/>
        <v>2.4170018717939307E-3</v>
      </c>
      <c r="I71" s="118">
        <f t="shared" si="14"/>
        <v>2.4170018717939308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v>22.767499999999998</v>
      </c>
      <c r="D72" s="115">
        <f t="shared" si="15"/>
        <v>1.1383749999999999</v>
      </c>
      <c r="E72" s="116">
        <f t="shared" si="7"/>
        <v>21.629124999999998</v>
      </c>
      <c r="F72" s="117">
        <f t="shared" si="12"/>
        <v>21.629124999999998</v>
      </c>
      <c r="G72" s="112"/>
      <c r="H72" s="118">
        <f t="shared" si="13"/>
        <v>2.3116977686337276E-3</v>
      </c>
      <c r="I72" s="118">
        <f t="shared" si="14"/>
        <v>2.3116977686337274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v>26.838847999999999</v>
      </c>
      <c r="D74" s="115">
        <f t="shared" si="15"/>
        <v>1.3419424</v>
      </c>
      <c r="E74" s="116">
        <f t="shared" si="7"/>
        <v>25.496905599999998</v>
      </c>
      <c r="F74" s="117">
        <f t="shared" si="12"/>
        <v>25.496905599999998</v>
      </c>
      <c r="G74" s="112"/>
      <c r="H74" s="118">
        <f t="shared" si="13"/>
        <v>1.9610222818568224E-3</v>
      </c>
      <c r="I74" s="118">
        <f t="shared" si="14"/>
        <v>1.9610222818568224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v>32.446064</v>
      </c>
      <c r="D75" s="115">
        <f t="shared" si="15"/>
        <v>1.6223032000000002</v>
      </c>
      <c r="E75" s="116">
        <f t="shared" si="7"/>
        <v>30.823760799999999</v>
      </c>
      <c r="F75" s="117">
        <f t="shared" si="12"/>
        <v>30.823760799999999</v>
      </c>
      <c r="G75" s="112"/>
      <c r="H75" s="118">
        <f t="shared" si="13"/>
        <v>1.6221252274965757E-3</v>
      </c>
      <c r="I75" s="118">
        <f t="shared" si="14"/>
        <v>1.6221252274965756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v>33.630000000000003</v>
      </c>
      <c r="D76" s="115">
        <f t="shared" si="15"/>
        <v>1.6815000000000002</v>
      </c>
      <c r="E76" s="116">
        <f t="shared" si="7"/>
        <v>31.948500000000003</v>
      </c>
      <c r="F76" s="117">
        <f t="shared" si="12"/>
        <v>31.948500000000003</v>
      </c>
      <c r="G76" s="112"/>
      <c r="H76" s="118">
        <f t="shared" si="13"/>
        <v>1.5650187019734842E-3</v>
      </c>
      <c r="I76" s="118">
        <f t="shared" si="14"/>
        <v>1.5650187019734842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v>36.651237000000002</v>
      </c>
      <c r="D77" s="115">
        <f t="shared" si="15"/>
        <v>1.8325618500000003</v>
      </c>
      <c r="E77" s="116">
        <f t="shared" si="7"/>
        <v>34.818675150000004</v>
      </c>
      <c r="F77" s="117">
        <f t="shared" si="12"/>
        <v>34.818675150000004</v>
      </c>
      <c r="G77" s="112"/>
      <c r="H77" s="118">
        <f t="shared" si="13"/>
        <v>1.4360109850417441E-3</v>
      </c>
      <c r="I77" s="118">
        <f t="shared" si="14"/>
        <v>1.4360109850417442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v>37.811171999999999</v>
      </c>
      <c r="D78" s="115">
        <f t="shared" si="15"/>
        <v>1.8905586000000001</v>
      </c>
      <c r="E78" s="116">
        <f t="shared" ref="E78:E141" si="16">C78-D78</f>
        <v>35.920613400000001</v>
      </c>
      <c r="F78" s="117">
        <f t="shared" si="12"/>
        <v>35.920613400000001</v>
      </c>
      <c r="G78" s="112"/>
      <c r="H78" s="118">
        <f t="shared" si="13"/>
        <v>1.3919584123805624E-3</v>
      </c>
      <c r="I78" s="118">
        <f t="shared" si="14"/>
        <v>1.3919584123805624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v>40.019767999999999</v>
      </c>
      <c r="D79" s="115">
        <f t="shared" si="15"/>
        <v>2.0009884000000002</v>
      </c>
      <c r="E79" s="116">
        <f t="shared" si="16"/>
        <v>38.018779600000002</v>
      </c>
      <c r="F79" s="117">
        <f t="shared" si="12"/>
        <v>38.018779600000002</v>
      </c>
      <c r="G79" s="112"/>
      <c r="H79" s="118">
        <f t="shared" si="13"/>
        <v>1.3151395317276306E-3</v>
      </c>
      <c r="I79" s="118">
        <f t="shared" si="14"/>
        <v>1.3151395317276307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v>40.25</v>
      </c>
      <c r="D80" s="115">
        <f t="shared" si="15"/>
        <v>2.0125000000000002</v>
      </c>
      <c r="E80" s="116">
        <f t="shared" si="16"/>
        <v>38.237499999999997</v>
      </c>
      <c r="F80" s="117">
        <f t="shared" si="12"/>
        <v>38.237499999999997</v>
      </c>
      <c r="G80" s="112"/>
      <c r="H80" s="118">
        <f t="shared" si="13"/>
        <v>1.3076168682576057E-3</v>
      </c>
      <c r="I80" s="118">
        <f t="shared" si="14"/>
        <v>1.3076168682576057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v>44.878900000000002</v>
      </c>
      <c r="D81" s="115">
        <f t="shared" si="15"/>
        <v>2.2439450000000001</v>
      </c>
      <c r="E81" s="116">
        <f t="shared" si="16"/>
        <v>42.634955000000005</v>
      </c>
      <c r="F81" s="117">
        <f t="shared" si="12"/>
        <v>42.634955000000005</v>
      </c>
      <c r="G81" s="112"/>
      <c r="H81" s="118">
        <f t="shared" si="13"/>
        <v>1.1727466347742112E-3</v>
      </c>
      <c r="I81" s="118">
        <f t="shared" si="14"/>
        <v>1.1727466347742113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v>47.518999999999998</v>
      </c>
      <c r="D82" s="115">
        <f t="shared" si="15"/>
        <v>2.37595</v>
      </c>
      <c r="E82" s="116">
        <f t="shared" si="16"/>
        <v>45.143049999999995</v>
      </c>
      <c r="F82" s="117">
        <f t="shared" si="12"/>
        <v>45.143049999999995</v>
      </c>
      <c r="G82" s="112"/>
      <c r="H82" s="118">
        <f t="shared" si="13"/>
        <v>1.1075902049152639E-3</v>
      </c>
      <c r="I82" s="118">
        <f t="shared" si="14"/>
        <v>1.1075902049152639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v>48.2104</v>
      </c>
      <c r="D83" s="115">
        <f t="shared" si="15"/>
        <v>2.41052</v>
      </c>
      <c r="E83" s="116">
        <f t="shared" si="16"/>
        <v>45.799880000000002</v>
      </c>
      <c r="F83" s="117">
        <f t="shared" si="12"/>
        <v>45.799880000000002</v>
      </c>
      <c r="G83" s="112"/>
      <c r="H83" s="118">
        <f t="shared" si="13"/>
        <v>1.0917059171334058E-3</v>
      </c>
      <c r="I83" s="118">
        <f t="shared" si="14"/>
        <v>1.0917059171334058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v>50.740935999999998</v>
      </c>
      <c r="D84" s="115">
        <f t="shared" si="15"/>
        <v>2.5370468000000002</v>
      </c>
      <c r="E84" s="116">
        <f t="shared" si="16"/>
        <v>48.203889199999999</v>
      </c>
      <c r="F84" s="117">
        <f t="shared" si="12"/>
        <v>48.203889199999999</v>
      </c>
      <c r="G84" s="112"/>
      <c r="H84" s="118">
        <f t="shared" si="13"/>
        <v>1.0372607030222775E-3</v>
      </c>
      <c r="I84" s="118">
        <f t="shared" si="14"/>
        <v>1.0372607030222776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v>54.036903000000002</v>
      </c>
      <c r="D85" s="115">
        <f t="shared" si="15"/>
        <v>2.7018451500000005</v>
      </c>
      <c r="E85" s="116">
        <f t="shared" si="16"/>
        <v>51.335057849999998</v>
      </c>
      <c r="F85" s="117">
        <f t="shared" si="12"/>
        <v>51.335057849999998</v>
      </c>
      <c r="G85" s="112"/>
      <c r="H85" s="118">
        <f t="shared" si="13"/>
        <v>9.7399325322860414E-4</v>
      </c>
      <c r="I85" s="118">
        <f t="shared" si="14"/>
        <v>0.97399325322860419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v>58.007100000000001</v>
      </c>
      <c r="D86" s="115">
        <f t="shared" si="15"/>
        <v>2.9003550000000002</v>
      </c>
      <c r="E86" s="116">
        <f t="shared" si="16"/>
        <v>55.106745000000004</v>
      </c>
      <c r="F86" s="117">
        <f t="shared" si="12"/>
        <v>55.106745000000004</v>
      </c>
      <c r="G86" s="112"/>
      <c r="H86" s="118">
        <f t="shared" si="13"/>
        <v>9.07329946633572E-4</v>
      </c>
      <c r="I86" s="118">
        <f t="shared" si="14"/>
        <v>0.90732994663357203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v>61.658999999999999</v>
      </c>
      <c r="D87" s="115">
        <f t="shared" si="15"/>
        <v>3.0829500000000003</v>
      </c>
      <c r="E87" s="116">
        <f t="shared" si="16"/>
        <v>58.576049999999995</v>
      </c>
      <c r="F87" s="117">
        <f t="shared" si="12"/>
        <v>58.576049999999995</v>
      </c>
      <c r="G87" s="112"/>
      <c r="H87" s="118">
        <f t="shared" si="13"/>
        <v>8.5359118615884952E-4</v>
      </c>
      <c r="I87" s="118">
        <f t="shared" si="14"/>
        <v>0.85359118615884955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v>63.993606999999997</v>
      </c>
      <c r="D88" s="115">
        <f t="shared" si="15"/>
        <v>3.19968035</v>
      </c>
      <c r="E88" s="116">
        <f t="shared" si="16"/>
        <v>60.793926649999996</v>
      </c>
      <c r="F88" s="117">
        <f t="shared" si="12"/>
        <v>60.793926649999996</v>
      </c>
      <c r="G88" s="112"/>
      <c r="H88" s="118">
        <f t="shared" si="13"/>
        <v>8.2245057615471656E-4</v>
      </c>
      <c r="I88" s="118">
        <f t="shared" si="14"/>
        <v>0.82245057615471651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v>65.83</v>
      </c>
      <c r="D89" s="115">
        <f t="shared" si="15"/>
        <v>3.2915000000000001</v>
      </c>
      <c r="E89" s="116">
        <f t="shared" si="16"/>
        <v>62.538499999999999</v>
      </c>
      <c r="F89" s="117">
        <f t="shared" si="12"/>
        <v>62.538499999999999</v>
      </c>
      <c r="G89" s="112"/>
      <c r="H89" s="118">
        <f t="shared" si="13"/>
        <v>7.9950750337791886E-4</v>
      </c>
      <c r="I89" s="118">
        <f t="shared" si="14"/>
        <v>0.79950750337791887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v>72.009995000000004</v>
      </c>
      <c r="D90" s="115">
        <f t="shared" si="15"/>
        <v>3.6004997500000004</v>
      </c>
      <c r="E90" s="116">
        <f t="shared" si="16"/>
        <v>68.409495250000006</v>
      </c>
      <c r="F90" s="117">
        <f t="shared" si="12"/>
        <v>68.409495250000006</v>
      </c>
      <c r="G90" s="112"/>
      <c r="H90" s="118">
        <f t="shared" si="13"/>
        <v>7.3089268992961726E-4</v>
      </c>
      <c r="I90" s="118">
        <f t="shared" si="14"/>
        <v>0.73089268992961731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v>80.254499999999993</v>
      </c>
      <c r="D91" s="115">
        <f t="shared" si="15"/>
        <v>4.0127249999999997</v>
      </c>
      <c r="E91" s="116">
        <f t="shared" si="16"/>
        <v>76.24177499999999</v>
      </c>
      <c r="F91" s="117">
        <f t="shared" si="12"/>
        <v>76.24177499999999</v>
      </c>
      <c r="G91" s="112"/>
      <c r="H91" s="118">
        <f t="shared" si="13"/>
        <v>6.5580844622256142E-4</v>
      </c>
      <c r="I91" s="118">
        <f t="shared" si="14"/>
        <v>0.6558084462225614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v>82.57</v>
      </c>
      <c r="D92" s="115">
        <f t="shared" si="15"/>
        <v>4.1284999999999998</v>
      </c>
      <c r="E92" s="116">
        <f t="shared" si="16"/>
        <v>78.441499999999991</v>
      </c>
      <c r="F92" s="117">
        <f t="shared" si="12"/>
        <v>78.441499999999991</v>
      </c>
      <c r="G92" s="112"/>
      <c r="H92" s="118">
        <f t="shared" si="13"/>
        <v>6.374176934403359E-4</v>
      </c>
      <c r="I92" s="118">
        <f t="shared" si="14"/>
        <v>0.63741769344033594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v>95.657499999999999</v>
      </c>
      <c r="D94" s="115">
        <f t="shared" si="15"/>
        <v>4.7828749999999998</v>
      </c>
      <c r="E94" s="116">
        <f t="shared" si="16"/>
        <v>90.874624999999995</v>
      </c>
      <c r="F94" s="117">
        <f t="shared" si="12"/>
        <v>90.874624999999995</v>
      </c>
      <c r="G94" s="112"/>
      <c r="H94" s="118">
        <f t="shared" si="13"/>
        <v>5.5020859783465499E-4</v>
      </c>
      <c r="I94" s="118">
        <f t="shared" si="14"/>
        <v>0.55020859783465503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v>95.795000000000002</v>
      </c>
      <c r="D95" s="115">
        <f t="shared" si="15"/>
        <v>4.7897500000000006</v>
      </c>
      <c r="E95" s="116">
        <f t="shared" si="16"/>
        <v>91.005250000000004</v>
      </c>
      <c r="F95" s="117">
        <f t="shared" si="12"/>
        <v>91.005250000000004</v>
      </c>
      <c r="G95" s="112"/>
      <c r="H95" s="118">
        <f t="shared" si="13"/>
        <v>5.4941885220907531E-4</v>
      </c>
      <c r="I95" s="118">
        <f t="shared" si="14"/>
        <v>0.54941885220907527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v>96.944770000000005</v>
      </c>
      <c r="D96" s="115">
        <f t="shared" si="15"/>
        <v>4.8472385000000004</v>
      </c>
      <c r="E96" s="116">
        <f t="shared" si="16"/>
        <v>92.097531500000002</v>
      </c>
      <c r="F96" s="117">
        <f t="shared" si="12"/>
        <v>92.097531500000002</v>
      </c>
      <c r="G96" s="112"/>
      <c r="H96" s="118">
        <f t="shared" si="13"/>
        <v>5.4290271612763077E-4</v>
      </c>
      <c r="I96" s="118">
        <f t="shared" si="14"/>
        <v>0.54290271612763075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v>103.22490000000001</v>
      </c>
      <c r="D97" s="115">
        <f t="shared" si="15"/>
        <v>5.161245000000001</v>
      </c>
      <c r="E97" s="116">
        <f t="shared" si="16"/>
        <v>98.063655000000011</v>
      </c>
      <c r="F97" s="117">
        <f t="shared" si="12"/>
        <v>98.063655000000011</v>
      </c>
      <c r="G97" s="112"/>
      <c r="H97" s="118">
        <f t="shared" si="13"/>
        <v>5.0987289837401903E-4</v>
      </c>
      <c r="I97" s="118">
        <f t="shared" si="14"/>
        <v>0.50987289837401906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v>104.91619</v>
      </c>
      <c r="D98" s="115">
        <f t="shared" si="15"/>
        <v>5.2458095</v>
      </c>
      <c r="E98" s="116">
        <f t="shared" si="16"/>
        <v>99.670380499999993</v>
      </c>
      <c r="F98" s="117">
        <f t="shared" si="12"/>
        <v>99.670380499999993</v>
      </c>
      <c r="G98" s="112"/>
      <c r="H98" s="118">
        <f t="shared" si="13"/>
        <v>5.0165354791637494E-4</v>
      </c>
      <c r="I98" s="118">
        <f t="shared" si="14"/>
        <v>0.50165354791637495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v>118.126</v>
      </c>
      <c r="D99" s="115">
        <f t="shared" si="15"/>
        <v>5.9063000000000008</v>
      </c>
      <c r="E99" s="116">
        <f t="shared" si="16"/>
        <v>112.2197</v>
      </c>
      <c r="F99" s="117">
        <f t="shared" si="12"/>
        <v>112.2197</v>
      </c>
      <c r="G99" s="112"/>
      <c r="H99" s="118">
        <f t="shared" si="13"/>
        <v>4.4555456840465746E-4</v>
      </c>
      <c r="I99" s="118">
        <f t="shared" si="14"/>
        <v>0.44555456840465746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v>123.950005</v>
      </c>
      <c r="D101" s="115">
        <f t="shared" si="15"/>
        <v>6.1975002500000009</v>
      </c>
      <c r="E101" s="116">
        <f t="shared" si="16"/>
        <v>117.75250475</v>
      </c>
      <c r="F101" s="117">
        <f t="shared" si="12"/>
        <v>117.75250475</v>
      </c>
      <c r="G101" s="112"/>
      <c r="H101" s="118">
        <f t="shared" si="13"/>
        <v>4.246194177028751E-4</v>
      </c>
      <c r="I101" s="118">
        <f t="shared" si="14"/>
        <v>0.42461941770287509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v>125.270004</v>
      </c>
      <c r="D102" s="115">
        <f t="shared" si="15"/>
        <v>6.2635002000000002</v>
      </c>
      <c r="E102" s="116">
        <f t="shared" si="16"/>
        <v>119.0065038</v>
      </c>
      <c r="F102" s="117">
        <f t="shared" si="12"/>
        <v>119.0065038</v>
      </c>
      <c r="G102" s="112"/>
      <c r="H102" s="118">
        <f t="shared" si="13"/>
        <v>4.2014510470813303E-4</v>
      </c>
      <c r="I102" s="118">
        <f t="shared" si="14"/>
        <v>0.42014510470813304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v>129.36464000000001</v>
      </c>
      <c r="D103" s="115">
        <f t="shared" si="15"/>
        <v>6.4682320000000004</v>
      </c>
      <c r="E103" s="116">
        <f t="shared" si="16"/>
        <v>122.89640800000001</v>
      </c>
      <c r="F103" s="117">
        <f t="shared" si="12"/>
        <v>122.89640800000001</v>
      </c>
      <c r="G103" s="112"/>
      <c r="H103" s="118">
        <f t="shared" si="13"/>
        <v>4.0684671597562058E-4</v>
      </c>
      <c r="I103" s="118">
        <f t="shared" si="14"/>
        <v>0.40684671597562055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v>131.15509</v>
      </c>
      <c r="D104" s="115">
        <f t="shared" si="15"/>
        <v>6.5577545000000006</v>
      </c>
      <c r="E104" s="116">
        <f t="shared" si="16"/>
        <v>124.5973355</v>
      </c>
      <c r="F104" s="117">
        <f t="shared" si="12"/>
        <v>124.5973355</v>
      </c>
      <c r="G104" s="112"/>
      <c r="H104" s="118">
        <f t="shared" si="13"/>
        <v>4.0129269056479906E-4</v>
      </c>
      <c r="I104" s="118">
        <f t="shared" si="14"/>
        <v>0.40129269056479905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v>133.56254999999999</v>
      </c>
      <c r="D105" s="115">
        <f t="shared" si="15"/>
        <v>6.6781274999999996</v>
      </c>
      <c r="E105" s="116">
        <f t="shared" si="16"/>
        <v>126.88442249999999</v>
      </c>
      <c r="F105" s="117">
        <f t="shared" si="12"/>
        <v>126.88442249999999</v>
      </c>
      <c r="G105" s="112"/>
      <c r="H105" s="118">
        <f t="shared" si="13"/>
        <v>3.9405940473110582E-4</v>
      </c>
      <c r="I105" s="118">
        <f t="shared" si="14"/>
        <v>0.39405940473110584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v>153.27199999999999</v>
      </c>
      <c r="D106" s="115">
        <f t="shared" si="15"/>
        <v>7.6635999999999997</v>
      </c>
      <c r="E106" s="116">
        <f t="shared" si="16"/>
        <v>145.60839999999999</v>
      </c>
      <c r="F106" s="117">
        <f t="shared" si="12"/>
        <v>145.60839999999999</v>
      </c>
      <c r="G106" s="112"/>
      <c r="H106" s="118">
        <f t="shared" si="13"/>
        <v>3.4338678263067229E-4</v>
      </c>
      <c r="I106" s="118">
        <f t="shared" si="14"/>
        <v>0.34338678263067229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v>157.94028</v>
      </c>
      <c r="D107" s="115">
        <f t="shared" si="15"/>
        <v>7.8970140000000004</v>
      </c>
      <c r="E107" s="116">
        <f t="shared" si="16"/>
        <v>150.04326599999999</v>
      </c>
      <c r="F107" s="117">
        <f t="shared" si="12"/>
        <v>150.04326599999999</v>
      </c>
      <c r="G107" s="112"/>
      <c r="H107" s="118">
        <f t="shared" si="13"/>
        <v>3.3323721439121497E-4</v>
      </c>
      <c r="I107" s="118">
        <f t="shared" si="14"/>
        <v>0.33323721439121495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v>160.9897</v>
      </c>
      <c r="D108" s="115">
        <f t="shared" si="15"/>
        <v>8.0494850000000007</v>
      </c>
      <c r="E108" s="116">
        <f t="shared" si="16"/>
        <v>152.94021499999999</v>
      </c>
      <c r="F108" s="117">
        <f t="shared" si="12"/>
        <v>152.94021499999999</v>
      </c>
      <c r="G108" s="112"/>
      <c r="H108" s="118">
        <f t="shared" si="13"/>
        <v>3.2692513215049415E-4</v>
      </c>
      <c r="I108" s="118">
        <f t="shared" si="14"/>
        <v>0.32692513215049412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v>163.92</v>
      </c>
      <c r="D109" s="115">
        <f t="shared" si="15"/>
        <v>8.1959999999999997</v>
      </c>
      <c r="E109" s="116">
        <f t="shared" si="16"/>
        <v>155.72399999999999</v>
      </c>
      <c r="F109" s="117">
        <f t="shared" si="12"/>
        <v>155.72399999999999</v>
      </c>
      <c r="G109" s="112"/>
      <c r="H109" s="118">
        <f t="shared" si="13"/>
        <v>3.2108088669697676E-4</v>
      </c>
      <c r="I109" s="118">
        <f t="shared" si="14"/>
        <v>0.32108088669697676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v>177.8</v>
      </c>
      <c r="D110" s="115">
        <f t="shared" si="15"/>
        <v>8.89</v>
      </c>
      <c r="E110" s="116">
        <f t="shared" si="16"/>
        <v>168.91000000000003</v>
      </c>
      <c r="F110" s="117">
        <f t="shared" si="12"/>
        <v>168.91000000000003</v>
      </c>
      <c r="G110" s="112"/>
      <c r="H110" s="118">
        <f t="shared" si="13"/>
        <v>2.960156296252436E-4</v>
      </c>
      <c r="I110" s="118">
        <f t="shared" si="14"/>
        <v>0.29601562962524358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v>181.30770000000001</v>
      </c>
      <c r="D111" s="115">
        <f t="shared" si="15"/>
        <v>9.0653850000000009</v>
      </c>
      <c r="E111" s="116">
        <f t="shared" si="16"/>
        <v>172.24231500000002</v>
      </c>
      <c r="F111" s="117">
        <f t="shared" si="12"/>
        <v>172.24231500000002</v>
      </c>
      <c r="G111" s="112"/>
      <c r="H111" s="118">
        <f t="shared" si="13"/>
        <v>2.9028871331646892E-4</v>
      </c>
      <c r="I111" s="118">
        <f t="shared" si="14"/>
        <v>0.29028871331646894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v>209.53559999999999</v>
      </c>
      <c r="D112" s="115">
        <f t="shared" si="15"/>
        <v>10.47678</v>
      </c>
      <c r="E112" s="116">
        <f t="shared" si="16"/>
        <v>199.05882</v>
      </c>
      <c r="F112" s="117">
        <f t="shared" si="12"/>
        <v>199.05882</v>
      </c>
      <c r="G112" s="112"/>
      <c r="H112" s="118">
        <f t="shared" si="13"/>
        <v>2.5118203755050868E-4</v>
      </c>
      <c r="I112" s="118">
        <f t="shared" si="14"/>
        <v>0.25118203755050866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v>277.95</v>
      </c>
      <c r="D113" s="115">
        <f t="shared" si="15"/>
        <v>13.897500000000001</v>
      </c>
      <c r="E113" s="116">
        <f t="shared" si="16"/>
        <v>264.05250000000001</v>
      </c>
      <c r="F113" s="117">
        <f t="shared" si="12"/>
        <v>264.05250000000001</v>
      </c>
      <c r="G113" s="112"/>
      <c r="H113" s="118">
        <f t="shared" si="13"/>
        <v>1.8935628331487103E-4</v>
      </c>
      <c r="I113" s="118">
        <f t="shared" si="14"/>
        <v>0.18935628331487103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v>319.45999999999998</v>
      </c>
      <c r="D114" s="115">
        <f t="shared" si="15"/>
        <v>15.972999999999999</v>
      </c>
      <c r="E114" s="116">
        <f t="shared" si="16"/>
        <v>303.48699999999997</v>
      </c>
      <c r="F114" s="117">
        <f t="shared" si="12"/>
        <v>303.48699999999997</v>
      </c>
      <c r="G114" s="112"/>
      <c r="H114" s="118">
        <f t="shared" si="13"/>
        <v>1.6475170270884758E-4</v>
      </c>
      <c r="I114" s="118">
        <f t="shared" si="14"/>
        <v>0.16475170270884759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v>335.95</v>
      </c>
      <c r="D115" s="115">
        <f t="shared" si="15"/>
        <v>16.797499999999999</v>
      </c>
      <c r="E115" s="116">
        <f t="shared" si="16"/>
        <v>319.15249999999997</v>
      </c>
      <c r="F115" s="117">
        <f t="shared" si="12"/>
        <v>319.15249999999997</v>
      </c>
      <c r="G115" s="112"/>
      <c r="H115" s="118">
        <f t="shared" si="13"/>
        <v>1.5666491724175774E-4</v>
      </c>
      <c r="I115" s="118">
        <f t="shared" si="14"/>
        <v>0.15666491724175774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v>365.78433000000001</v>
      </c>
      <c r="D116" s="115">
        <f t="shared" si="15"/>
        <v>18.289216500000002</v>
      </c>
      <c r="E116" s="116">
        <f t="shared" si="16"/>
        <v>347.4951135</v>
      </c>
      <c r="F116" s="117">
        <f t="shared" si="12"/>
        <v>347.4951135</v>
      </c>
      <c r="G116" s="112"/>
      <c r="H116" s="118">
        <f t="shared" si="13"/>
        <v>1.4388691540550246E-4</v>
      </c>
      <c r="I116" s="118">
        <f t="shared" si="14"/>
        <v>0.14388691540550247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v>432.53705000000002</v>
      </c>
      <c r="D117" s="115">
        <f t="shared" si="15"/>
        <v>21.626852500000002</v>
      </c>
      <c r="E117" s="116">
        <f t="shared" si="16"/>
        <v>410.91019750000004</v>
      </c>
      <c r="F117" s="117">
        <f t="shared" si="12"/>
        <v>410.91019750000004</v>
      </c>
      <c r="G117" s="112"/>
      <c r="H117" s="118">
        <f t="shared" si="13"/>
        <v>1.2168108823826414E-4</v>
      </c>
      <c r="I117" s="118">
        <f t="shared" si="14"/>
        <v>0.12168108823826414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v>460</v>
      </c>
      <c r="D119" s="115">
        <f t="shared" si="15"/>
        <v>23</v>
      </c>
      <c r="E119" s="116">
        <f t="shared" si="16"/>
        <v>437</v>
      </c>
      <c r="F119" s="117">
        <f t="shared" si="12"/>
        <v>437</v>
      </c>
      <c r="G119" s="112"/>
      <c r="H119" s="118">
        <f t="shared" si="13"/>
        <v>1.1441647597254002E-4</v>
      </c>
      <c r="I119" s="118">
        <f t="shared" si="14"/>
        <v>0.11441647597254002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v>476.62</v>
      </c>
      <c r="D120" s="115">
        <f t="shared" si="15"/>
        <v>23.831000000000003</v>
      </c>
      <c r="E120" s="116">
        <f t="shared" si="16"/>
        <v>452.78899999999999</v>
      </c>
      <c r="F120" s="117">
        <f t="shared" si="12"/>
        <v>452.78899999999999</v>
      </c>
      <c r="G120" s="112"/>
      <c r="H120" s="118">
        <f t="shared" si="13"/>
        <v>1.1042671089624536E-4</v>
      </c>
      <c r="I120" s="118">
        <f t="shared" si="14"/>
        <v>0.11042671089624535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v>572.47155999999995</v>
      </c>
      <c r="D121" s="115">
        <f t="shared" si="15"/>
        <v>28.623577999999998</v>
      </c>
      <c r="E121" s="116">
        <f t="shared" si="16"/>
        <v>543.847982</v>
      </c>
      <c r="F121" s="117">
        <f t="shared" si="12"/>
        <v>543.847982</v>
      </c>
      <c r="G121" s="112"/>
      <c r="H121" s="118">
        <f t="shared" si="13"/>
        <v>9.1937456154797146E-5</v>
      </c>
      <c r="I121" s="118">
        <f t="shared" si="14"/>
        <v>9.1937456154797148E-2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v>576.71605999999997</v>
      </c>
      <c r="D122" s="115">
        <f t="shared" si="15"/>
        <v>28.835802999999999</v>
      </c>
      <c r="E122" s="116">
        <f t="shared" si="16"/>
        <v>547.88025700000003</v>
      </c>
      <c r="F122" s="117">
        <f t="shared" si="12"/>
        <v>547.88025700000003</v>
      </c>
      <c r="G122" s="112"/>
      <c r="H122" s="118">
        <f t="shared" si="13"/>
        <v>9.1260817233645899E-5</v>
      </c>
      <c r="I122" s="118">
        <f t="shared" si="14"/>
        <v>9.1260817233645902E-2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v>576.71605999999997</v>
      </c>
      <c r="D123" s="115">
        <f t="shared" si="15"/>
        <v>28.835802999999999</v>
      </c>
      <c r="E123" s="116">
        <f t="shared" si="16"/>
        <v>547.88025700000003</v>
      </c>
      <c r="F123" s="117">
        <f t="shared" si="12"/>
        <v>547.88025700000003</v>
      </c>
      <c r="G123" s="112"/>
      <c r="H123" s="118">
        <f t="shared" si="13"/>
        <v>9.1260817233645899E-5</v>
      </c>
      <c r="I123" s="118">
        <f t="shared" si="14"/>
        <v>9.1260817233645902E-2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v>744.22640000000001</v>
      </c>
      <c r="D124" s="115">
        <f t="shared" si="15"/>
        <v>37.211320000000001</v>
      </c>
      <c r="E124" s="116">
        <f t="shared" si="16"/>
        <v>707.01508000000001</v>
      </c>
      <c r="F124" s="117">
        <f t="shared" si="12"/>
        <v>707.01508000000001</v>
      </c>
      <c r="G124" s="112"/>
      <c r="H124" s="118">
        <f t="shared" si="13"/>
        <v>7.0719849426690998E-5</v>
      </c>
      <c r="I124" s="118">
        <f t="shared" si="14"/>
        <v>7.0719849426691003E-2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v>920.61599999999999</v>
      </c>
      <c r="D125" s="115">
        <f t="shared" si="15"/>
        <v>46.030799999999999</v>
      </c>
      <c r="E125" s="116">
        <f t="shared" si="16"/>
        <v>874.58519999999999</v>
      </c>
      <c r="F125" s="117">
        <f t="shared" si="12"/>
        <v>874.58519999999999</v>
      </c>
      <c r="G125" s="112"/>
      <c r="H125" s="118">
        <f t="shared" si="13"/>
        <v>5.7169958970263801E-5</v>
      </c>
      <c r="I125" s="118">
        <f t="shared" si="14"/>
        <v>5.71699589702638E-2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v>940.39</v>
      </c>
      <c r="D126" s="115">
        <f t="shared" si="15"/>
        <v>47.019500000000001</v>
      </c>
      <c r="E126" s="116">
        <f t="shared" si="16"/>
        <v>893.37049999999999</v>
      </c>
      <c r="F126" s="117">
        <f t="shared" si="12"/>
        <v>893.37049999999999</v>
      </c>
      <c r="G126" s="112"/>
      <c r="H126" s="118">
        <f t="shared" si="13"/>
        <v>5.5967820741786248E-5</v>
      </c>
      <c r="I126" s="118">
        <f t="shared" si="14"/>
        <v>5.5967820741786245E-2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v>1473.24</v>
      </c>
      <c r="D128" s="115">
        <f t="shared" si="15"/>
        <v>73.662000000000006</v>
      </c>
      <c r="E128" s="116">
        <f t="shared" si="16"/>
        <v>1399.578</v>
      </c>
      <c r="F128" s="117">
        <f t="shared" si="12"/>
        <v>1399.578</v>
      </c>
      <c r="G128" s="112"/>
      <c r="H128" s="118">
        <f t="shared" si="13"/>
        <v>3.5725054266357481E-5</v>
      </c>
      <c r="I128" s="118">
        <f t="shared" si="14"/>
        <v>3.5725054266357484E-2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v>1443.6702</v>
      </c>
      <c r="D129" s="115">
        <f t="shared" si="15"/>
        <v>72.183509999999998</v>
      </c>
      <c r="E129" s="116">
        <f t="shared" si="16"/>
        <v>1371.48669</v>
      </c>
      <c r="F129" s="117">
        <f t="shared" si="12"/>
        <v>1371.48669</v>
      </c>
      <c r="G129" s="112"/>
      <c r="H129" s="118">
        <f t="shared" si="13"/>
        <v>3.6456788362998938E-5</v>
      </c>
      <c r="I129" s="118">
        <f t="shared" si="14"/>
        <v>3.645678836299894E-2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v>1497.9448</v>
      </c>
      <c r="D130" s="115">
        <f t="shared" si="15"/>
        <v>74.897239999999996</v>
      </c>
      <c r="E130" s="116">
        <f t="shared" si="16"/>
        <v>1423.04756</v>
      </c>
      <c r="F130" s="117">
        <f t="shared" si="12"/>
        <v>1423.04756</v>
      </c>
      <c r="G130" s="112"/>
      <c r="H130" s="118">
        <f t="shared" si="13"/>
        <v>3.5135860111379521E-5</v>
      </c>
      <c r="I130" s="118">
        <f t="shared" si="14"/>
        <v>3.5135860111379522E-2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v>1735.9237000000001</v>
      </c>
      <c r="D132" s="115">
        <f t="shared" si="15"/>
        <v>86.796185000000008</v>
      </c>
      <c r="E132" s="116">
        <f t="shared" si="16"/>
        <v>1649.1275150000001</v>
      </c>
      <c r="F132" s="117">
        <f t="shared" si="17"/>
        <v>1649.1275150000001</v>
      </c>
      <c r="G132" s="112"/>
      <c r="H132" s="118">
        <f t="shared" si="18"/>
        <v>3.0319062380085153E-5</v>
      </c>
      <c r="I132" s="118">
        <f t="shared" si="19"/>
        <v>3.0319062380085152E-2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v>2316.1999999999998</v>
      </c>
      <c r="D133" s="115">
        <f t="shared" si="15"/>
        <v>115.81</v>
      </c>
      <c r="E133" s="116">
        <f t="shared" si="16"/>
        <v>2200.39</v>
      </c>
      <c r="F133" s="117">
        <f t="shared" si="17"/>
        <v>2200.39</v>
      </c>
      <c r="G133" s="112"/>
      <c r="H133" s="118">
        <f t="shared" si="18"/>
        <v>2.2723244515744938E-5</v>
      </c>
      <c r="I133" s="118">
        <f t="shared" si="19"/>
        <v>2.2723244515744936E-2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v>2668</v>
      </c>
      <c r="D134" s="115">
        <f t="shared" si="15"/>
        <v>133.4</v>
      </c>
      <c r="E134" s="116">
        <f t="shared" si="16"/>
        <v>2534.6</v>
      </c>
      <c r="F134" s="117">
        <f t="shared" si="17"/>
        <v>2534.6</v>
      </c>
      <c r="G134" s="112"/>
      <c r="H134" s="118">
        <f t="shared" si="18"/>
        <v>1.972697861595522E-5</v>
      </c>
      <c r="I134" s="118">
        <f t="shared" si="19"/>
        <v>1.972697861595522E-2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v>2992.2316999999998</v>
      </c>
      <c r="D135" s="115">
        <f t="shared" ref="D135:D149" si="20">C135*0.05</f>
        <v>149.61158499999999</v>
      </c>
      <c r="E135" s="116">
        <f t="shared" si="16"/>
        <v>2842.6201149999997</v>
      </c>
      <c r="F135" s="117">
        <f t="shared" si="17"/>
        <v>2842.6201149999997</v>
      </c>
      <c r="G135" s="112"/>
      <c r="H135" s="118">
        <f t="shared" si="18"/>
        <v>1.7589406243964504E-5</v>
      </c>
      <c r="I135" s="118">
        <f t="shared" si="19"/>
        <v>1.7589406243964503E-2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v>3205.8699000000001</v>
      </c>
      <c r="D136" s="115">
        <f t="shared" si="20"/>
        <v>160.29349500000001</v>
      </c>
      <c r="E136" s="116">
        <f t="shared" si="16"/>
        <v>3045.5764050000002</v>
      </c>
      <c r="F136" s="117">
        <f t="shared" si="17"/>
        <v>3045.5764050000002</v>
      </c>
      <c r="G136" s="112"/>
      <c r="H136" s="118">
        <f t="shared" si="18"/>
        <v>1.6417253534639208E-5</v>
      </c>
      <c r="I136" s="118">
        <f t="shared" si="19"/>
        <v>1.6417253534639208E-2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v>3599</v>
      </c>
      <c r="D137" s="115">
        <f t="shared" si="20"/>
        <v>179.95000000000002</v>
      </c>
      <c r="E137" s="116">
        <f t="shared" si="16"/>
        <v>3419.05</v>
      </c>
      <c r="F137" s="117">
        <f t="shared" si="17"/>
        <v>3419.05</v>
      </c>
      <c r="G137" s="112"/>
      <c r="H137" s="118">
        <f t="shared" si="18"/>
        <v>1.4623945247948991E-5</v>
      </c>
      <c r="I137" s="118">
        <f t="shared" si="19"/>
        <v>1.4623945247948991E-2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v>3762.8305999999998</v>
      </c>
      <c r="D139" s="115">
        <f t="shared" si="20"/>
        <v>188.14152999999999</v>
      </c>
      <c r="E139" s="116">
        <f t="shared" si="16"/>
        <v>3574.6890699999999</v>
      </c>
      <c r="F139" s="117">
        <f t="shared" si="17"/>
        <v>3574.6890699999999</v>
      </c>
      <c r="G139" s="112"/>
      <c r="H139" s="118">
        <f t="shared" si="18"/>
        <v>1.3987230503379161E-5</v>
      </c>
      <c r="I139" s="118">
        <f t="shared" si="19"/>
        <v>1.3987230503379161E-2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v>4048.0630000000001</v>
      </c>
      <c r="D140" s="115">
        <f t="shared" si="20"/>
        <v>202.40315000000001</v>
      </c>
      <c r="E140" s="116">
        <f t="shared" si="16"/>
        <v>3845.65985</v>
      </c>
      <c r="F140" s="117">
        <f t="shared" si="17"/>
        <v>3845.65985</v>
      </c>
      <c r="G140" s="112"/>
      <c r="H140" s="118">
        <f t="shared" si="18"/>
        <v>1.300166992148304E-5</v>
      </c>
      <c r="I140" s="118">
        <f t="shared" si="19"/>
        <v>1.300166992148304E-2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v>4330.8500000000004</v>
      </c>
      <c r="D141" s="115">
        <f t="shared" si="20"/>
        <v>216.54250000000002</v>
      </c>
      <c r="E141" s="116">
        <f t="shared" si="16"/>
        <v>4114.3075000000008</v>
      </c>
      <c r="F141" s="117">
        <f t="shared" si="17"/>
        <v>4114.3075000000008</v>
      </c>
      <c r="G141" s="112"/>
      <c r="H141" s="118">
        <f t="shared" si="18"/>
        <v>1.2152713427472292E-5</v>
      </c>
      <c r="I141" s="118">
        <f t="shared" si="19"/>
        <v>1.2152713427472293E-2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v>5007.1387000000004</v>
      </c>
      <c r="D142" s="115">
        <f t="shared" si="20"/>
        <v>250.35693500000002</v>
      </c>
      <c r="E142" s="116">
        <f t="shared" ref="E142:E150" si="21">C142-D142</f>
        <v>4756.7817650000006</v>
      </c>
      <c r="F142" s="117">
        <f t="shared" si="17"/>
        <v>4756.7817650000006</v>
      </c>
      <c r="G142" s="112"/>
      <c r="H142" s="118">
        <f t="shared" si="18"/>
        <v>1.0511308374055696E-5</v>
      </c>
      <c r="I142" s="118">
        <f t="shared" si="19"/>
        <v>1.0511308374055697E-2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v>6010.4</v>
      </c>
      <c r="D143" s="115">
        <f t="shared" si="20"/>
        <v>300.52</v>
      </c>
      <c r="E143" s="116">
        <f t="shared" si="21"/>
        <v>5709.8799999999992</v>
      </c>
      <c r="F143" s="117">
        <f t="shared" si="17"/>
        <v>5709.8799999999992</v>
      </c>
      <c r="G143" s="112"/>
      <c r="H143" s="118">
        <f t="shared" si="18"/>
        <v>8.7567514553721121E-6</v>
      </c>
      <c r="I143" s="118">
        <f t="shared" si="19"/>
        <v>8.7567514553721117E-3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v>8766.7739999999994</v>
      </c>
      <c r="D144" s="115">
        <f t="shared" si="20"/>
        <v>438.33870000000002</v>
      </c>
      <c r="E144" s="116">
        <f t="shared" si="21"/>
        <v>8328.4352999999992</v>
      </c>
      <c r="F144" s="117">
        <f t="shared" si="17"/>
        <v>8328.4352999999992</v>
      </c>
      <c r="G144" s="112"/>
      <c r="H144" s="118">
        <f t="shared" si="18"/>
        <v>6.0035286580181491E-6</v>
      </c>
      <c r="I144" s="118">
        <f t="shared" si="19"/>
        <v>6.0035286580181488E-3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v>12035.26</v>
      </c>
      <c r="D145" s="115">
        <f t="shared" si="20"/>
        <v>601.76300000000003</v>
      </c>
      <c r="E145" s="116">
        <f t="shared" si="21"/>
        <v>11433.496999999999</v>
      </c>
      <c r="F145" s="117">
        <f t="shared" si="17"/>
        <v>11433.496999999999</v>
      </c>
      <c r="G145" s="112"/>
      <c r="H145" s="118">
        <f t="shared" si="18"/>
        <v>4.3731152419946515E-6</v>
      </c>
      <c r="I145" s="118">
        <f t="shared" si="19"/>
        <v>4.3731152419946512E-3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v>18110</v>
      </c>
      <c r="D146" s="115">
        <f t="shared" si="20"/>
        <v>905.5</v>
      </c>
      <c r="E146" s="116">
        <f t="shared" si="21"/>
        <v>17204.5</v>
      </c>
      <c r="F146" s="117">
        <f t="shared" si="17"/>
        <v>17204.5</v>
      </c>
      <c r="G146" s="112"/>
      <c r="H146" s="118">
        <f t="shared" si="18"/>
        <v>2.9062163968729098E-6</v>
      </c>
      <c r="I146" s="118">
        <f t="shared" si="19"/>
        <v>2.9062163968729096E-3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v>22778</v>
      </c>
      <c r="D147" s="115">
        <f t="shared" si="20"/>
        <v>1138.9000000000001</v>
      </c>
      <c r="E147" s="116">
        <f t="shared" si="21"/>
        <v>21639.1</v>
      </c>
      <c r="F147" s="117">
        <f t="shared" si="17"/>
        <v>21639.1</v>
      </c>
      <c r="G147" s="112"/>
      <c r="H147" s="118">
        <f t="shared" si="18"/>
        <v>2.3106321427416183E-6</v>
      </c>
      <c r="I147" s="118">
        <f t="shared" si="19"/>
        <v>2.3106321427416184E-3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v>26328</v>
      </c>
      <c r="D148" s="115">
        <f t="shared" si="20"/>
        <v>1316.4</v>
      </c>
      <c r="E148" s="116">
        <f t="shared" si="21"/>
        <v>25011.599999999999</v>
      </c>
      <c r="F148" s="117">
        <f t="shared" si="17"/>
        <v>25011.599999999999</v>
      </c>
      <c r="G148" s="112"/>
      <c r="H148" s="118">
        <f t="shared" si="18"/>
        <v>1.9990724303923035E-6</v>
      </c>
      <c r="I148" s="118">
        <f t="shared" si="19"/>
        <v>1.9990724303923036E-3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v>6.7706590000000002</v>
      </c>
      <c r="D150" s="115">
        <f>C150*0.03</f>
        <v>0.20311977000000001</v>
      </c>
      <c r="E150" s="116">
        <f t="shared" si="21"/>
        <v>6.5675392300000004</v>
      </c>
      <c r="F150" s="117">
        <f t="shared" si="17"/>
        <v>6.5675392300000004</v>
      </c>
      <c r="G150" s="112"/>
      <c r="H150" s="118">
        <f t="shared" si="18"/>
        <v>4.5679209441128743E-3</v>
      </c>
      <c r="I150" s="118">
        <f t="shared" si="19"/>
        <v>4.5679209441128741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2026-07-30T09:05:47Z</dcterms:created>
  <dcterms:modified xsi:type="dcterms:W3CDTF">2026-07-30T09:07:33Z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2026-07-30T09:07:17Z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0256d1da-d19c-4d88-a3a8-ee3507495acd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